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20" windowWidth="16515" windowHeight="8985" tabRatio="795" firstSheet="1" activeTab="7"/>
  </bookViews>
  <sheets>
    <sheet name="Itrimestre sin formato" sheetId="1" state="hidden" r:id="rId1"/>
    <sheet name="1T" sheetId="8" r:id="rId2"/>
    <sheet name="2T" sheetId="3" r:id="rId3"/>
    <sheet name="3T" sheetId="2" r:id="rId4"/>
    <sheet name="4T" sheetId="4" r:id="rId5"/>
    <sheet name="Semestral" sheetId="5" r:id="rId6"/>
    <sheet name="3T acumulado" sheetId="6" r:id="rId7"/>
    <sheet name="Anual" sheetId="7" r:id="rId8"/>
    <sheet name="IS_IMAS" sheetId="9" state="hidden" r:id="rId9"/>
  </sheets>
  <externalReferences>
    <externalReference r:id="rId10"/>
  </externalReferences>
  <definedNames>
    <definedName name="_xlnm.Print_Area" localSheetId="8">IS_IMAS!$B$1:$P$70</definedName>
    <definedName name="_xlnm.Print_Titles" localSheetId="8">IS_IMAS!$1:$8</definedName>
    <definedName name="Z_410F667B_9BB3_41A1_AED5_7179CEC717DF_.wvu.PrintArea" localSheetId="8" hidden="1">IS_IMAS!$B$1:$P$70</definedName>
    <definedName name="Z_410F667B_9BB3_41A1_AED5_7179CEC717DF_.wvu.PrintTitles" localSheetId="8" hidden="1">IS_IMAS!$1:$8</definedName>
    <definedName name="Z_410F667B_9BB3_41A1_AED5_7179CEC717DF_.wvu.Rows" localSheetId="8" hidden="1">IS_IMAS!$14:$14,IS_IMAS!$19:$19,IS_IMAS!$59:$59,IS_IMAS!#REF!</definedName>
    <definedName name="Z_73471142_9D34_4C4C_9C6F_1B52E6A47D68_.wvu.Cols" localSheetId="8" hidden="1">IS_IMAS!#REF!,IS_IMAS!#REF!,IS_IMAS!#REF!,IS_IMAS!#REF!,IS_IMAS!#REF!</definedName>
    <definedName name="Z_73471142_9D34_4C4C_9C6F_1B52E6A47D68_.wvu.PrintArea" localSheetId="8" hidden="1">IS_IMAS!#REF!</definedName>
    <definedName name="Z_73471142_9D34_4C4C_9C6F_1B52E6A47D68_.wvu.PrintTitles" localSheetId="8" hidden="1">IS_IMAS!$1:$8</definedName>
    <definedName name="Z_73471142_9D34_4C4C_9C6F_1B52E6A47D68_.wvu.Rows" localSheetId="8" hidden="1">IS_IMAS!#REF!,IS_IMAS!#REF!</definedName>
    <definedName name="Z_B33AA91B_7558_4E8A_AA4C_39E80549B641_.wvu.PrintArea" localSheetId="8" hidden="1">IS_IMAS!$B$1:$P$70</definedName>
    <definedName name="Z_B33AA91B_7558_4E8A_AA4C_39E80549B641_.wvu.PrintTitles" localSheetId="8" hidden="1">IS_IMAS!$1:$8</definedName>
    <definedName name="Z_B33AA91B_7558_4E8A_AA4C_39E80549B641_.wvu.Rows" localSheetId="8" hidden="1">IS_IMAS!$14:$14,IS_IMAS!$19:$19,IS_IMAS!$59:$59,IS_IMAS!#REF!</definedName>
    <definedName name="Z_C4C17F8B_1523_47CA_ABDA_52993AAEFEB0_.wvu.Cols" localSheetId="8" hidden="1">IS_IMAS!$K:$K,IS_IMAS!#REF!,IS_IMAS!$P:$P</definedName>
    <definedName name="Z_C4C17F8B_1523_47CA_ABDA_52993AAEFEB0_.wvu.PrintArea" localSheetId="8" hidden="1">IS_IMAS!$B$1:$P$70</definedName>
    <definedName name="Z_C4C17F8B_1523_47CA_ABDA_52993AAEFEB0_.wvu.PrintTitles" localSheetId="8" hidden="1">IS_IMAS!$1:$8</definedName>
    <definedName name="Z_EDEFB901_F03E_4F69_A58A_F003FE74A7D3_.wvu.PrintArea" localSheetId="8" hidden="1">IS_IMAS!$B$1:$P$70</definedName>
    <definedName name="Z_EDEFB901_F03E_4F69_A58A_F003FE74A7D3_.wvu.PrintTitles" localSheetId="8" hidden="1">IS_IMAS!$1:$8</definedName>
  </definedNames>
  <calcPr calcId="145621"/>
</workbook>
</file>

<file path=xl/calcChain.xml><?xml version="1.0" encoding="utf-8"?>
<calcChain xmlns="http://schemas.openxmlformats.org/spreadsheetml/2006/main">
  <c r="F74" i="7" l="1"/>
  <c r="E44" i="8" l="1"/>
  <c r="E36" i="2" l="1"/>
  <c r="E37" i="2"/>
  <c r="E38" i="2"/>
  <c r="E39" i="2"/>
  <c r="E40" i="2"/>
  <c r="E41" i="2"/>
  <c r="E42" i="2"/>
  <c r="I18" i="7" l="1"/>
  <c r="G80" i="4" l="1"/>
  <c r="E36" i="4" l="1"/>
  <c r="E37" i="4"/>
  <c r="E38" i="4"/>
  <c r="E39" i="4"/>
  <c r="E40" i="4"/>
  <c r="E41" i="4"/>
  <c r="E42" i="4"/>
  <c r="E35" i="4"/>
  <c r="D44" i="8"/>
  <c r="E44" i="4" l="1"/>
  <c r="H17" i="6"/>
  <c r="G17" i="5"/>
  <c r="G39" i="4"/>
  <c r="H17" i="4"/>
  <c r="H16" i="2"/>
  <c r="H17" i="3"/>
  <c r="H15" i="8"/>
  <c r="E36" i="7" l="1"/>
  <c r="E37" i="7"/>
  <c r="E38" i="7"/>
  <c r="E39" i="7"/>
  <c r="E40" i="7"/>
  <c r="E41" i="7"/>
  <c r="E42" i="7"/>
  <c r="B38" i="7"/>
  <c r="B38" i="6"/>
  <c r="B38" i="5"/>
  <c r="C44" i="4"/>
  <c r="D44" i="4"/>
  <c r="B44" i="4"/>
  <c r="C44" i="2"/>
  <c r="D44" i="2"/>
  <c r="B44" i="2"/>
  <c r="C44" i="3"/>
  <c r="D44" i="3"/>
  <c r="B44" i="3"/>
  <c r="C44" i="8"/>
  <c r="B44" i="8"/>
  <c r="E36" i="3"/>
  <c r="C36" i="7" s="1"/>
  <c r="E37" i="3"/>
  <c r="C37" i="5" s="1"/>
  <c r="E38" i="3"/>
  <c r="C38" i="7" s="1"/>
  <c r="E39" i="3"/>
  <c r="C39" i="5" s="1"/>
  <c r="E40" i="3"/>
  <c r="C40" i="7" s="1"/>
  <c r="E41" i="3"/>
  <c r="C41" i="5" s="1"/>
  <c r="E42" i="3"/>
  <c r="C42" i="7" s="1"/>
  <c r="E35" i="3"/>
  <c r="G39" i="3" s="1"/>
  <c r="D36" i="6"/>
  <c r="D37" i="7"/>
  <c r="D38" i="6"/>
  <c r="D39" i="7"/>
  <c r="D40" i="6"/>
  <c r="D41" i="7"/>
  <c r="D42" i="6"/>
  <c r="E35" i="2"/>
  <c r="G38" i="2" s="1"/>
  <c r="B37" i="7"/>
  <c r="B36" i="6"/>
  <c r="F14" i="7"/>
  <c r="F15" i="7"/>
  <c r="F16" i="7"/>
  <c r="F17" i="7"/>
  <c r="F18" i="7"/>
  <c r="F19" i="7"/>
  <c r="F20" i="7"/>
  <c r="F21" i="7"/>
  <c r="F23" i="7"/>
  <c r="E14" i="7"/>
  <c r="E15" i="7"/>
  <c r="E16" i="7"/>
  <c r="E17" i="7"/>
  <c r="E18" i="7"/>
  <c r="E19" i="7"/>
  <c r="E20" i="7"/>
  <c r="E21" i="7"/>
  <c r="E23" i="7"/>
  <c r="D14" i="7"/>
  <c r="D15" i="7"/>
  <c r="D16" i="7"/>
  <c r="D17" i="7"/>
  <c r="D18" i="7"/>
  <c r="D19" i="7"/>
  <c r="D20" i="7"/>
  <c r="D21" i="7"/>
  <c r="D23" i="7"/>
  <c r="C14" i="7"/>
  <c r="C15" i="7"/>
  <c r="C16" i="7"/>
  <c r="C17" i="7"/>
  <c r="C18" i="7"/>
  <c r="C19" i="7"/>
  <c r="C20" i="7"/>
  <c r="C21" i="7"/>
  <c r="C23" i="7"/>
  <c r="E14" i="6"/>
  <c r="E15" i="6"/>
  <c r="E16" i="6"/>
  <c r="E17" i="6"/>
  <c r="E18" i="6"/>
  <c r="E19" i="6"/>
  <c r="E20" i="6"/>
  <c r="E21" i="6"/>
  <c r="E23" i="6"/>
  <c r="D14" i="6"/>
  <c r="D15" i="6"/>
  <c r="D16" i="6"/>
  <c r="D17" i="6"/>
  <c r="D18" i="6"/>
  <c r="D19" i="6"/>
  <c r="D20" i="6"/>
  <c r="D21" i="6"/>
  <c r="D23" i="6"/>
  <c r="C14" i="6"/>
  <c r="C15" i="6"/>
  <c r="C16" i="6"/>
  <c r="C17" i="6"/>
  <c r="C18" i="6"/>
  <c r="C19" i="6"/>
  <c r="C20" i="6"/>
  <c r="C21" i="6"/>
  <c r="C23" i="6"/>
  <c r="D14" i="5"/>
  <c r="D15" i="5"/>
  <c r="D16" i="5"/>
  <c r="D17" i="5"/>
  <c r="D18" i="5"/>
  <c r="D19" i="5"/>
  <c r="D20" i="5"/>
  <c r="D21" i="5"/>
  <c r="D23" i="5"/>
  <c r="C14" i="5"/>
  <c r="C15" i="5"/>
  <c r="C16" i="5"/>
  <c r="C17" i="5"/>
  <c r="C18" i="5"/>
  <c r="C19" i="5"/>
  <c r="C20" i="5"/>
  <c r="C21" i="5"/>
  <c r="C23" i="5"/>
  <c r="E38" i="6" l="1"/>
  <c r="B36" i="5"/>
  <c r="B37" i="6"/>
  <c r="C42" i="6"/>
  <c r="C40" i="6"/>
  <c r="C38" i="6"/>
  <c r="C36" i="6"/>
  <c r="E36" i="6" s="1"/>
  <c r="D41" i="6"/>
  <c r="D39" i="6"/>
  <c r="D37" i="6"/>
  <c r="C42" i="5"/>
  <c r="C40" i="5"/>
  <c r="C38" i="5"/>
  <c r="C36" i="5"/>
  <c r="B36" i="7"/>
  <c r="C41" i="7"/>
  <c r="C39" i="7"/>
  <c r="C37" i="7"/>
  <c r="F37" i="7" s="1"/>
  <c r="D42" i="7"/>
  <c r="D40" i="7"/>
  <c r="D38" i="7"/>
  <c r="F38" i="7" s="1"/>
  <c r="D36" i="7"/>
  <c r="E44" i="3"/>
  <c r="E44" i="2"/>
  <c r="B37" i="5"/>
  <c r="C41" i="6"/>
  <c r="C39" i="6"/>
  <c r="C37" i="6"/>
  <c r="E70" i="4"/>
  <c r="E71" i="4"/>
  <c r="E69" i="4"/>
  <c r="E70" i="2"/>
  <c r="E71" i="2"/>
  <c r="E69" i="2"/>
  <c r="E70" i="3"/>
  <c r="E71" i="3"/>
  <c r="E69" i="3"/>
  <c r="E70" i="8"/>
  <c r="E71" i="8"/>
  <c r="E69" i="8"/>
  <c r="E37" i="6" l="1"/>
  <c r="F36" i="7"/>
  <c r="C53" i="4"/>
  <c r="E53" i="4" s="1"/>
  <c r="E69" i="7" l="1"/>
  <c r="E70" i="7"/>
  <c r="E71" i="7"/>
  <c r="E56" i="7"/>
  <c r="E35" i="7"/>
  <c r="F13" i="7"/>
  <c r="D71" i="7"/>
  <c r="C71" i="7"/>
  <c r="B71" i="7"/>
  <c r="D70" i="7"/>
  <c r="C70" i="7"/>
  <c r="B70" i="7"/>
  <c r="D69" i="7"/>
  <c r="C69" i="7"/>
  <c r="B69" i="7"/>
  <c r="D56" i="7"/>
  <c r="C56" i="7"/>
  <c r="B56" i="7"/>
  <c r="D35" i="7"/>
  <c r="D44" i="7" s="1"/>
  <c r="C35" i="7"/>
  <c r="C44" i="7" s="1"/>
  <c r="E13" i="7"/>
  <c r="D13" i="7"/>
  <c r="C13" i="7"/>
  <c r="D69" i="6"/>
  <c r="D70" i="6"/>
  <c r="D71" i="6"/>
  <c r="C69" i="6"/>
  <c r="C70" i="6"/>
  <c r="C71" i="6"/>
  <c r="B69" i="6"/>
  <c r="B70" i="6"/>
  <c r="B71" i="6"/>
  <c r="D56" i="6"/>
  <c r="C56" i="6"/>
  <c r="B56" i="6"/>
  <c r="D35" i="6"/>
  <c r="D44" i="6" s="1"/>
  <c r="C35" i="6"/>
  <c r="C44" i="6" s="1"/>
  <c r="E13" i="6"/>
  <c r="D13" i="6"/>
  <c r="C13" i="6"/>
  <c r="C69" i="5"/>
  <c r="C70" i="5"/>
  <c r="C71" i="5"/>
  <c r="B69" i="5"/>
  <c r="B70" i="5"/>
  <c r="B71" i="5"/>
  <c r="C56" i="5"/>
  <c r="C57" i="5"/>
  <c r="B56" i="5"/>
  <c r="D56" i="5" s="1"/>
  <c r="B57" i="5"/>
  <c r="D57" i="5" s="1"/>
  <c r="C35" i="5"/>
  <c r="C44" i="5" s="1"/>
  <c r="D13" i="5"/>
  <c r="C13" i="5"/>
  <c r="E44" i="7" l="1"/>
  <c r="F56" i="7"/>
  <c r="F70" i="7"/>
  <c r="D69" i="5"/>
  <c r="E69" i="6"/>
  <c r="E56" i="6"/>
  <c r="F69" i="7"/>
  <c r="D70" i="5"/>
  <c r="E70" i="6"/>
  <c r="D71" i="5"/>
  <c r="E71" i="6"/>
  <c r="F71" i="7"/>
  <c r="E55" i="4"/>
  <c r="E55" i="7" s="1"/>
  <c r="E53" i="7"/>
  <c r="E55" i="2"/>
  <c r="E53" i="2"/>
  <c r="E55" i="3"/>
  <c r="E53" i="3"/>
  <c r="D54" i="4"/>
  <c r="D58" i="4" s="1"/>
  <c r="C54" i="4"/>
  <c r="B54" i="4"/>
  <c r="D54" i="2"/>
  <c r="C54" i="2"/>
  <c r="B54" i="2"/>
  <c r="D54" i="3"/>
  <c r="C54" i="3"/>
  <c r="B54" i="3"/>
  <c r="E55" i="8"/>
  <c r="E53" i="8"/>
  <c r="D58" i="8"/>
  <c r="D73" i="8" s="1"/>
  <c r="B58" i="8"/>
  <c r="B73" i="8" s="1"/>
  <c r="B68" i="8"/>
  <c r="B40" i="6" l="1"/>
  <c r="E40" i="6" s="1"/>
  <c r="B40" i="7"/>
  <c r="F40" i="7" s="1"/>
  <c r="B40" i="5"/>
  <c r="B35" i="5"/>
  <c r="B39" i="7"/>
  <c r="F39" i="7" s="1"/>
  <c r="B39" i="5"/>
  <c r="B39" i="6"/>
  <c r="E39" i="6" s="1"/>
  <c r="E54" i="3"/>
  <c r="E54" i="4"/>
  <c r="E54" i="7" s="1"/>
  <c r="B58" i="4"/>
  <c r="C54" i="7"/>
  <c r="C54" i="5"/>
  <c r="C54" i="6"/>
  <c r="C55" i="7"/>
  <c r="C55" i="6"/>
  <c r="C55" i="5"/>
  <c r="D55" i="7"/>
  <c r="D55" i="6"/>
  <c r="E54" i="2"/>
  <c r="C53" i="7"/>
  <c r="C53" i="6"/>
  <c r="C53" i="5"/>
  <c r="D53" i="6"/>
  <c r="D53" i="7"/>
  <c r="B53" i="6"/>
  <c r="E53" i="6" s="1"/>
  <c r="B53" i="5"/>
  <c r="D53" i="5" s="1"/>
  <c r="B53" i="7"/>
  <c r="B55" i="5"/>
  <c r="D55" i="5" s="1"/>
  <c r="B55" i="7"/>
  <c r="F55" i="7" s="1"/>
  <c r="B55" i="6"/>
  <c r="D37" i="5"/>
  <c r="D36" i="5"/>
  <c r="D35" i="5"/>
  <c r="B35" i="7"/>
  <c r="F35" i="7" s="1"/>
  <c r="B35" i="6"/>
  <c r="E54" i="8"/>
  <c r="F53" i="7" l="1"/>
  <c r="E35" i="6"/>
  <c r="E55" i="6"/>
  <c r="D54" i="6"/>
  <c r="D54" i="7"/>
  <c r="B54" i="7"/>
  <c r="B54" i="6"/>
  <c r="B54" i="5"/>
  <c r="D54" i="5" s="1"/>
  <c r="D68" i="4"/>
  <c r="C68" i="4"/>
  <c r="B68" i="4"/>
  <c r="E58" i="7"/>
  <c r="D73" i="4"/>
  <c r="C58" i="4"/>
  <c r="C73" i="4" s="1"/>
  <c r="B73" i="4"/>
  <c r="D68" i="2"/>
  <c r="C68" i="2"/>
  <c r="B68" i="2"/>
  <c r="E58" i="2"/>
  <c r="D58" i="2"/>
  <c r="D73" i="2" s="1"/>
  <c r="C58" i="2"/>
  <c r="C73" i="2" s="1"/>
  <c r="B58" i="2"/>
  <c r="B73" i="2" s="1"/>
  <c r="D68" i="3"/>
  <c r="C68" i="3"/>
  <c r="B68" i="3"/>
  <c r="E58" i="3"/>
  <c r="D58" i="3"/>
  <c r="D73" i="3" s="1"/>
  <c r="C58" i="3"/>
  <c r="C73" i="3" s="1"/>
  <c r="B58" i="3"/>
  <c r="B73" i="3" s="1"/>
  <c r="C68" i="8"/>
  <c r="D68" i="8"/>
  <c r="B41" i="7" l="1"/>
  <c r="B41" i="5"/>
  <c r="B41" i="6"/>
  <c r="G39" i="8"/>
  <c r="B42" i="6"/>
  <c r="E42" i="6" s="1"/>
  <c r="B42" i="7"/>
  <c r="F42" i="7" s="1"/>
  <c r="B42" i="5"/>
  <c r="D42" i="5" s="1"/>
  <c r="E73" i="4"/>
  <c r="E73" i="7" s="1"/>
  <c r="E54" i="6"/>
  <c r="F54" i="7"/>
  <c r="E73" i="2"/>
  <c r="D73" i="7" s="1"/>
  <c r="E73" i="3"/>
  <c r="C58" i="6"/>
  <c r="C58" i="5"/>
  <c r="C58" i="7"/>
  <c r="D58" i="7"/>
  <c r="D58" i="6"/>
  <c r="D39" i="5"/>
  <c r="D73" i="6"/>
  <c r="C73" i="6"/>
  <c r="C73" i="5"/>
  <c r="C73" i="7"/>
  <c r="D38" i="5"/>
  <c r="D40" i="5"/>
  <c r="D41" i="5"/>
  <c r="E68" i="4"/>
  <c r="E68" i="2"/>
  <c r="E68" i="3"/>
  <c r="E41" i="6" l="1"/>
  <c r="E44" i="6" s="1"/>
  <c r="B44" i="6"/>
  <c r="F41" i="7"/>
  <c r="B44" i="7"/>
  <c r="B44" i="5"/>
  <c r="D44" i="5"/>
  <c r="E68" i="7"/>
  <c r="D68" i="7"/>
  <c r="D68" i="6"/>
  <c r="C68" i="7"/>
  <c r="C68" i="6"/>
  <c r="C68" i="5"/>
  <c r="I68" i="9"/>
  <c r="N68" i="9" s="1"/>
  <c r="G68" i="9"/>
  <c r="L68" i="9" s="1"/>
  <c r="F68" i="9"/>
  <c r="N67" i="9"/>
  <c r="M67" i="9"/>
  <c r="J67" i="9"/>
  <c r="C67" i="9"/>
  <c r="L67" i="9" s="1"/>
  <c r="I66" i="9"/>
  <c r="H66" i="9"/>
  <c r="G66" i="9"/>
  <c r="F66" i="9"/>
  <c r="E66" i="9"/>
  <c r="N66" i="9" s="1"/>
  <c r="D66" i="9"/>
  <c r="M66" i="9" s="1"/>
  <c r="C66" i="9"/>
  <c r="L66" i="9" s="1"/>
  <c r="N65" i="9"/>
  <c r="M65" i="9"/>
  <c r="L65" i="9"/>
  <c r="I64" i="9"/>
  <c r="H64" i="9"/>
  <c r="G64" i="9"/>
  <c r="L64" i="9" s="1"/>
  <c r="F64" i="9"/>
  <c r="E64" i="9"/>
  <c r="N64" i="9" s="1"/>
  <c r="D64" i="9"/>
  <c r="M64" i="9" s="1"/>
  <c r="I63" i="9"/>
  <c r="H63" i="9"/>
  <c r="G63" i="9"/>
  <c r="L63" i="9" s="1"/>
  <c r="F63" i="9"/>
  <c r="E63" i="9"/>
  <c r="N63" i="9" s="1"/>
  <c r="D63" i="9"/>
  <c r="M63" i="9" s="1"/>
  <c r="I62" i="9"/>
  <c r="H62" i="9"/>
  <c r="G62" i="9"/>
  <c r="L62" i="9" s="1"/>
  <c r="F62" i="9"/>
  <c r="E62" i="9"/>
  <c r="N62" i="9" s="1"/>
  <c r="D62" i="9"/>
  <c r="M62" i="9" s="1"/>
  <c r="I61" i="9"/>
  <c r="H61" i="9"/>
  <c r="G61" i="9"/>
  <c r="L61" i="9" s="1"/>
  <c r="F61" i="9"/>
  <c r="E61" i="9"/>
  <c r="N61" i="9" s="1"/>
  <c r="D61" i="9"/>
  <c r="M61" i="9" s="1"/>
  <c r="I60" i="9"/>
  <c r="H60" i="9"/>
  <c r="G60" i="9"/>
  <c r="L60" i="9" s="1"/>
  <c r="F60" i="9"/>
  <c r="E60" i="9"/>
  <c r="N60" i="9" s="1"/>
  <c r="D60" i="9"/>
  <c r="M60" i="9" s="1"/>
  <c r="N59" i="9"/>
  <c r="M59" i="9"/>
  <c r="L59" i="9"/>
  <c r="K59" i="9"/>
  <c r="I58" i="9"/>
  <c r="H58" i="9"/>
  <c r="G58" i="9"/>
  <c r="L58" i="9" s="1"/>
  <c r="F58" i="9"/>
  <c r="E58" i="9"/>
  <c r="N58" i="9" s="1"/>
  <c r="D58" i="9"/>
  <c r="M58" i="9" s="1"/>
  <c r="R57" i="9"/>
  <c r="I57" i="9"/>
  <c r="H57" i="9"/>
  <c r="G57" i="9"/>
  <c r="L57" i="9" s="1"/>
  <c r="F57" i="9"/>
  <c r="E57" i="9"/>
  <c r="N57" i="9" s="1"/>
  <c r="D57" i="9"/>
  <c r="M57" i="9" s="1"/>
  <c r="I56" i="9"/>
  <c r="H56" i="9"/>
  <c r="G56" i="9"/>
  <c r="L56" i="9" s="1"/>
  <c r="F56" i="9"/>
  <c r="E56" i="9"/>
  <c r="N56" i="9" s="1"/>
  <c r="D56" i="9"/>
  <c r="N54" i="9"/>
  <c r="M54" i="9"/>
  <c r="L54" i="9"/>
  <c r="I53" i="9"/>
  <c r="H53" i="9"/>
  <c r="G53" i="9"/>
  <c r="E53" i="9"/>
  <c r="D53" i="9"/>
  <c r="C53" i="9"/>
  <c r="I52" i="9"/>
  <c r="H52" i="9"/>
  <c r="G52" i="9"/>
  <c r="E52" i="9"/>
  <c r="D52" i="9"/>
  <c r="C52" i="9"/>
  <c r="I51" i="9"/>
  <c r="H51" i="9"/>
  <c r="G51" i="9"/>
  <c r="E51" i="9"/>
  <c r="D51" i="9"/>
  <c r="C51" i="9"/>
  <c r="I50" i="9"/>
  <c r="H50" i="9"/>
  <c r="G50" i="9"/>
  <c r="E50" i="9"/>
  <c r="D50" i="9"/>
  <c r="C50" i="9"/>
  <c r="I49" i="9"/>
  <c r="H49" i="9"/>
  <c r="G49" i="9"/>
  <c r="E49" i="9"/>
  <c r="D49" i="9"/>
  <c r="C49" i="9"/>
  <c r="I48" i="9"/>
  <c r="H48" i="9"/>
  <c r="G48" i="9"/>
  <c r="E48" i="9"/>
  <c r="D48" i="9"/>
  <c r="C48" i="9"/>
  <c r="C47" i="9" s="1"/>
  <c r="I47" i="9"/>
  <c r="H47" i="9"/>
  <c r="G47" i="9"/>
  <c r="E47" i="9"/>
  <c r="I46" i="9"/>
  <c r="H46" i="9"/>
  <c r="G46" i="9"/>
  <c r="E46" i="9"/>
  <c r="D46" i="9"/>
  <c r="C46" i="9"/>
  <c r="I45" i="9"/>
  <c r="H45" i="9"/>
  <c r="G45" i="9"/>
  <c r="E45" i="9"/>
  <c r="D45" i="9"/>
  <c r="C45" i="9"/>
  <c r="I44" i="9"/>
  <c r="H44" i="9"/>
  <c r="G44" i="9"/>
  <c r="E44" i="9"/>
  <c r="D44" i="9"/>
  <c r="C44" i="9"/>
  <c r="I43" i="9"/>
  <c r="H43" i="9"/>
  <c r="G43" i="9"/>
  <c r="E43" i="9"/>
  <c r="D43" i="9"/>
  <c r="C43" i="9"/>
  <c r="I42" i="9"/>
  <c r="H42" i="9"/>
  <c r="H41" i="9" s="1"/>
  <c r="G42" i="9"/>
  <c r="G41" i="9" s="1"/>
  <c r="E42" i="9"/>
  <c r="D42" i="9"/>
  <c r="D41" i="9" s="1"/>
  <c r="C42" i="9"/>
  <c r="I41" i="9"/>
  <c r="C40" i="9"/>
  <c r="N39" i="9"/>
  <c r="M39" i="9"/>
  <c r="L39" i="9"/>
  <c r="I38" i="9"/>
  <c r="H38" i="9"/>
  <c r="G38" i="9"/>
  <c r="E38" i="9"/>
  <c r="D38" i="9"/>
  <c r="C38" i="9"/>
  <c r="I37" i="9"/>
  <c r="H37" i="9"/>
  <c r="G37" i="9"/>
  <c r="E37" i="9"/>
  <c r="D37" i="9"/>
  <c r="C37" i="9"/>
  <c r="N36" i="9"/>
  <c r="M36" i="9"/>
  <c r="L36" i="9"/>
  <c r="I35" i="9"/>
  <c r="H35" i="9"/>
  <c r="G35" i="9"/>
  <c r="E35" i="9"/>
  <c r="D35" i="9"/>
  <c r="C35" i="9"/>
  <c r="I34" i="9"/>
  <c r="H34" i="9"/>
  <c r="G34" i="9"/>
  <c r="E34" i="9"/>
  <c r="D34" i="9"/>
  <c r="C34" i="9"/>
  <c r="I33" i="9"/>
  <c r="H33" i="9"/>
  <c r="G33" i="9"/>
  <c r="E33" i="9"/>
  <c r="D33" i="9"/>
  <c r="C33" i="9"/>
  <c r="I32" i="9"/>
  <c r="I86" i="9" s="1"/>
  <c r="H32" i="9"/>
  <c r="H86" i="9" s="1"/>
  <c r="G32" i="9"/>
  <c r="G86" i="9" s="1"/>
  <c r="L86" i="9" s="1"/>
  <c r="E32" i="9"/>
  <c r="D32" i="9"/>
  <c r="C32" i="9"/>
  <c r="M31" i="9"/>
  <c r="I31" i="9"/>
  <c r="J31" i="9" s="1"/>
  <c r="E31" i="9"/>
  <c r="C31" i="9"/>
  <c r="L31" i="9" s="1"/>
  <c r="I30" i="9"/>
  <c r="H30" i="9"/>
  <c r="G30" i="9"/>
  <c r="E30" i="9"/>
  <c r="D30" i="9"/>
  <c r="C30" i="9"/>
  <c r="H29" i="9"/>
  <c r="G29" i="9"/>
  <c r="D29" i="9"/>
  <c r="C29" i="9"/>
  <c r="I28" i="9"/>
  <c r="H28" i="9"/>
  <c r="G28" i="9"/>
  <c r="E28" i="9"/>
  <c r="D28" i="9"/>
  <c r="C28" i="9"/>
  <c r="I27" i="9"/>
  <c r="I87" i="9" s="1"/>
  <c r="H27" i="9"/>
  <c r="H87" i="9" s="1"/>
  <c r="G27" i="9"/>
  <c r="G87" i="9" s="1"/>
  <c r="L87" i="9" s="1"/>
  <c r="E27" i="9"/>
  <c r="D27" i="9"/>
  <c r="C27" i="9"/>
  <c r="I26" i="9"/>
  <c r="H26" i="9"/>
  <c r="G26" i="9"/>
  <c r="E26" i="9"/>
  <c r="D26" i="9"/>
  <c r="C26" i="9"/>
  <c r="I25" i="9"/>
  <c r="H25" i="9"/>
  <c r="G25" i="9"/>
  <c r="E25" i="9"/>
  <c r="D25" i="9"/>
  <c r="C25" i="9"/>
  <c r="I24" i="9"/>
  <c r="I77" i="9" s="1"/>
  <c r="H24" i="9"/>
  <c r="H77" i="9" s="1"/>
  <c r="G24" i="9"/>
  <c r="G77" i="9" s="1"/>
  <c r="E24" i="9"/>
  <c r="D24" i="9"/>
  <c r="C24" i="9"/>
  <c r="I23" i="9"/>
  <c r="I22" i="9" s="1"/>
  <c r="I85" i="9" s="1"/>
  <c r="H23" i="9"/>
  <c r="H22" i="9" s="1"/>
  <c r="H85" i="9" s="1"/>
  <c r="G23" i="9"/>
  <c r="E23" i="9"/>
  <c r="E22" i="9" s="1"/>
  <c r="D23" i="9"/>
  <c r="C23" i="9"/>
  <c r="D22" i="9"/>
  <c r="C22" i="9"/>
  <c r="H21" i="9"/>
  <c r="G21" i="9"/>
  <c r="E21" i="9"/>
  <c r="N21" i="9" s="1"/>
  <c r="D21" i="9"/>
  <c r="C21" i="9"/>
  <c r="I20" i="9"/>
  <c r="H20" i="9"/>
  <c r="G20" i="9"/>
  <c r="E20" i="9"/>
  <c r="D20" i="9"/>
  <c r="C20" i="9"/>
  <c r="I19" i="9"/>
  <c r="H19" i="9"/>
  <c r="G19" i="9"/>
  <c r="E19" i="9"/>
  <c r="D19" i="9"/>
  <c r="C19" i="9"/>
  <c r="I18" i="9"/>
  <c r="H18" i="9"/>
  <c r="H17" i="9" s="1"/>
  <c r="H84" i="9" s="1"/>
  <c r="G18" i="9"/>
  <c r="E18" i="9"/>
  <c r="D18" i="9"/>
  <c r="C18" i="9"/>
  <c r="C17" i="9" s="1"/>
  <c r="I16" i="9"/>
  <c r="H16" i="9"/>
  <c r="G16" i="9"/>
  <c r="E16" i="9"/>
  <c r="D16" i="9"/>
  <c r="C16" i="9"/>
  <c r="I15" i="9"/>
  <c r="H15" i="9"/>
  <c r="G15" i="9"/>
  <c r="E15" i="9"/>
  <c r="D15" i="9"/>
  <c r="C15" i="9"/>
  <c r="I14" i="9"/>
  <c r="H14" i="9"/>
  <c r="G14" i="9"/>
  <c r="E14" i="9"/>
  <c r="D14" i="9"/>
  <c r="C14" i="9"/>
  <c r="I13" i="9"/>
  <c r="H13" i="9"/>
  <c r="G13" i="9"/>
  <c r="E13" i="9"/>
  <c r="D13" i="9"/>
  <c r="C13" i="9"/>
  <c r="H12" i="9"/>
  <c r="G12" i="9"/>
  <c r="C12" i="9"/>
  <c r="I8" i="9"/>
  <c r="B2" i="9"/>
  <c r="I12" i="9" l="1"/>
  <c r="H40" i="9"/>
  <c r="J47" i="9"/>
  <c r="M48" i="9"/>
  <c r="J48" i="9"/>
  <c r="M49" i="9"/>
  <c r="M21" i="9"/>
  <c r="J21" i="9"/>
  <c r="I40" i="9"/>
  <c r="M41" i="9"/>
  <c r="M43" i="9"/>
  <c r="J43" i="9"/>
  <c r="M45" i="9"/>
  <c r="J45" i="9"/>
  <c r="M46" i="9"/>
  <c r="J46" i="9"/>
  <c r="D47" i="9"/>
  <c r="M47" i="9" s="1"/>
  <c r="J49" i="9"/>
  <c r="E55" i="9"/>
  <c r="F44" i="7"/>
  <c r="F18" i="9"/>
  <c r="F50" i="9"/>
  <c r="F51" i="9"/>
  <c r="F52" i="9"/>
  <c r="H55" i="9"/>
  <c r="N51" i="9"/>
  <c r="N52" i="9"/>
  <c r="F53" i="9"/>
  <c r="N53" i="9"/>
  <c r="H11" i="9"/>
  <c r="H10" i="9" s="1"/>
  <c r="E29" i="9"/>
  <c r="F29" i="9" s="1"/>
  <c r="L12" i="9"/>
  <c r="N18" i="9"/>
  <c r="E17" i="9"/>
  <c r="L20" i="9"/>
  <c r="N20" i="9"/>
  <c r="L24" i="9"/>
  <c r="N24" i="9"/>
  <c r="L25" i="9"/>
  <c r="N25" i="9"/>
  <c r="L26" i="9"/>
  <c r="N26" i="9"/>
  <c r="L27" i="9"/>
  <c r="N27" i="9"/>
  <c r="L28" i="9"/>
  <c r="N28" i="9"/>
  <c r="L29" i="9"/>
  <c r="L37" i="9"/>
  <c r="L38" i="9"/>
  <c r="I55" i="9"/>
  <c r="C11" i="9"/>
  <c r="C10" i="9" s="1"/>
  <c r="C69" i="9" s="1"/>
  <c r="M14" i="9"/>
  <c r="J14" i="9"/>
  <c r="M15" i="9"/>
  <c r="M16" i="9"/>
  <c r="L18" i="9"/>
  <c r="F19" i="9"/>
  <c r="K19" i="9" s="1"/>
  <c r="G17" i="9"/>
  <c r="G84" i="9" s="1"/>
  <c r="N19" i="9"/>
  <c r="F20" i="9"/>
  <c r="P20" i="9" s="1"/>
  <c r="M23" i="9"/>
  <c r="J23" i="9"/>
  <c r="L30" i="9"/>
  <c r="N30" i="9"/>
  <c r="J30" i="9"/>
  <c r="L32" i="9"/>
  <c r="N32" i="9"/>
  <c r="L33" i="9"/>
  <c r="N33" i="9"/>
  <c r="L34" i="9"/>
  <c r="N34" i="9"/>
  <c r="L35" i="9"/>
  <c r="N35" i="9"/>
  <c r="M37" i="9"/>
  <c r="N37" i="9"/>
  <c r="M38" i="9"/>
  <c r="N38" i="9"/>
  <c r="L42" i="9"/>
  <c r="N42" i="9"/>
  <c r="L44" i="9"/>
  <c r="N44" i="9"/>
  <c r="M44" i="9"/>
  <c r="L51" i="9"/>
  <c r="L52" i="9"/>
  <c r="L53" i="9"/>
  <c r="O67" i="9"/>
  <c r="J12" i="9"/>
  <c r="N12" i="9"/>
  <c r="M13" i="9"/>
  <c r="D12" i="9"/>
  <c r="F12" i="9" s="1"/>
  <c r="D17" i="9"/>
  <c r="M17" i="9" s="1"/>
  <c r="I17" i="9"/>
  <c r="I84" i="9" s="1"/>
  <c r="L19" i="9"/>
  <c r="N22" i="9"/>
  <c r="M22" i="9"/>
  <c r="J41" i="9"/>
  <c r="M42" i="9"/>
  <c r="L13" i="9"/>
  <c r="N13" i="9"/>
  <c r="L14" i="9"/>
  <c r="N14" i="9"/>
  <c r="L15" i="9"/>
  <c r="N15" i="9"/>
  <c r="L16" i="9"/>
  <c r="N16" i="9"/>
  <c r="J18" i="9"/>
  <c r="J19" i="9"/>
  <c r="J20" i="9"/>
  <c r="L21" i="9"/>
  <c r="O21" i="9" s="1"/>
  <c r="G22" i="9"/>
  <c r="G85" i="9" s="1"/>
  <c r="L85" i="9" s="1"/>
  <c r="L23" i="9"/>
  <c r="N23" i="9"/>
  <c r="M24" i="9"/>
  <c r="M25" i="9"/>
  <c r="J25" i="9"/>
  <c r="M26" i="9"/>
  <c r="J26" i="9"/>
  <c r="M27" i="9"/>
  <c r="M28" i="9"/>
  <c r="J28" i="9"/>
  <c r="M29" i="9"/>
  <c r="I29" i="9"/>
  <c r="J29" i="9" s="1"/>
  <c r="M30" i="9"/>
  <c r="N31" i="9"/>
  <c r="O31" i="9" s="1"/>
  <c r="M32" i="9"/>
  <c r="M33" i="9"/>
  <c r="J33" i="9"/>
  <c r="M34" i="9"/>
  <c r="J34" i="9"/>
  <c r="M35" i="9"/>
  <c r="J37" i="9"/>
  <c r="G40" i="9"/>
  <c r="J40" i="9" s="1"/>
  <c r="C41" i="9"/>
  <c r="L41" i="9" s="1"/>
  <c r="E41" i="9"/>
  <c r="J42" i="9"/>
  <c r="L43" i="9"/>
  <c r="N43" i="9"/>
  <c r="J44" i="9"/>
  <c r="L45" i="9"/>
  <c r="N45" i="9"/>
  <c r="L46" i="9"/>
  <c r="N46" i="9"/>
  <c r="L47" i="9"/>
  <c r="N47" i="9"/>
  <c r="L48" i="9"/>
  <c r="N48" i="9"/>
  <c r="L49" i="9"/>
  <c r="N49" i="9"/>
  <c r="L50" i="9"/>
  <c r="N50" i="9"/>
  <c r="J50" i="9"/>
  <c r="J51" i="9"/>
  <c r="K51" i="9" s="1"/>
  <c r="J52" i="9"/>
  <c r="J53" i="9"/>
  <c r="G55" i="9"/>
  <c r="L55" i="9" s="1"/>
  <c r="O66" i="9"/>
  <c r="P66" i="9" s="1"/>
  <c r="J66" i="9"/>
  <c r="K66" i="9" s="1"/>
  <c r="F67" i="9"/>
  <c r="G81" i="9"/>
  <c r="G74" i="9"/>
  <c r="I81" i="9"/>
  <c r="I74" i="9"/>
  <c r="G75" i="9"/>
  <c r="G82" i="9"/>
  <c r="I75" i="9"/>
  <c r="I82" i="9"/>
  <c r="G83" i="9"/>
  <c r="G76" i="9"/>
  <c r="I83" i="9"/>
  <c r="I76" i="9"/>
  <c r="M18" i="9"/>
  <c r="M19" i="9"/>
  <c r="M20" i="9"/>
  <c r="F23" i="9"/>
  <c r="F24" i="9"/>
  <c r="J24" i="9"/>
  <c r="J77" i="9" s="1"/>
  <c r="F25" i="9"/>
  <c r="F26" i="9"/>
  <c r="F27" i="9"/>
  <c r="J27" i="9"/>
  <c r="J87" i="9" s="1"/>
  <c r="F28" i="9"/>
  <c r="F30" i="9"/>
  <c r="J35" i="9"/>
  <c r="F37" i="9"/>
  <c r="F13" i="9"/>
  <c r="H81" i="9"/>
  <c r="H74" i="9"/>
  <c r="J13" i="9"/>
  <c r="F14" i="9"/>
  <c r="F15" i="9"/>
  <c r="H82" i="9"/>
  <c r="H75" i="9"/>
  <c r="J15" i="9"/>
  <c r="F16" i="9"/>
  <c r="H83" i="9"/>
  <c r="H76" i="9"/>
  <c r="J16" i="9"/>
  <c r="F21" i="9"/>
  <c r="F31" i="9"/>
  <c r="F32" i="9"/>
  <c r="J32" i="9"/>
  <c r="J86" i="9" s="1"/>
  <c r="F33" i="9"/>
  <c r="F34" i="9"/>
  <c r="F35" i="9"/>
  <c r="F38" i="9"/>
  <c r="H88" i="9"/>
  <c r="H78" i="9"/>
  <c r="J38" i="9"/>
  <c r="M50" i="9"/>
  <c r="M51" i="9"/>
  <c r="M52" i="9"/>
  <c r="M53" i="9"/>
  <c r="O57" i="9"/>
  <c r="P57" i="9" s="1"/>
  <c r="O58" i="9"/>
  <c r="P58" i="9" s="1"/>
  <c r="O68" i="9"/>
  <c r="P68" i="9" s="1"/>
  <c r="G78" i="9"/>
  <c r="G88" i="9"/>
  <c r="I78" i="9"/>
  <c r="I88" i="9"/>
  <c r="F42" i="9"/>
  <c r="F43" i="9"/>
  <c r="F44" i="9"/>
  <c r="F45" i="9"/>
  <c r="F46" i="9"/>
  <c r="F48" i="9"/>
  <c r="F49" i="9"/>
  <c r="M56" i="9"/>
  <c r="O56" i="9" s="1"/>
  <c r="D55" i="9"/>
  <c r="F55" i="9"/>
  <c r="J56" i="9"/>
  <c r="K56" i="9" s="1"/>
  <c r="O60" i="9"/>
  <c r="P60" i="9" s="1"/>
  <c r="O61" i="9"/>
  <c r="P61" i="9" s="1"/>
  <c r="O62" i="9"/>
  <c r="P62" i="9" s="1"/>
  <c r="O63" i="9"/>
  <c r="P63" i="9" s="1"/>
  <c r="O64" i="9"/>
  <c r="P64" i="9" s="1"/>
  <c r="J57" i="9"/>
  <c r="K57" i="9" s="1"/>
  <c r="J58" i="9"/>
  <c r="K58" i="9" s="1"/>
  <c r="J61" i="9"/>
  <c r="K61" i="9" s="1"/>
  <c r="J63" i="9"/>
  <c r="K63" i="9" s="1"/>
  <c r="K67" i="9"/>
  <c r="J60" i="9"/>
  <c r="K60" i="9" s="1"/>
  <c r="J62" i="9"/>
  <c r="K62" i="9" s="1"/>
  <c r="J64" i="9"/>
  <c r="K64" i="9" s="1"/>
  <c r="J68" i="9"/>
  <c r="K68" i="9" s="1"/>
  <c r="K20" i="9" l="1"/>
  <c r="K52" i="9"/>
  <c r="F47" i="9"/>
  <c r="K47" i="9" s="1"/>
  <c r="D40" i="9"/>
  <c r="M40" i="9" s="1"/>
  <c r="N55" i="9"/>
  <c r="K18" i="9"/>
  <c r="K50" i="9"/>
  <c r="P67" i="9"/>
  <c r="O53" i="9"/>
  <c r="P53" i="9" s="1"/>
  <c r="O51" i="9"/>
  <c r="P51" i="9" s="1"/>
  <c r="M55" i="9"/>
  <c r="P19" i="9"/>
  <c r="O44" i="9"/>
  <c r="P44" i="9" s="1"/>
  <c r="O13" i="9"/>
  <c r="P13" i="9" s="1"/>
  <c r="H69" i="9"/>
  <c r="O15" i="9"/>
  <c r="P15" i="9" s="1"/>
  <c r="K53" i="9"/>
  <c r="J55" i="9"/>
  <c r="K55" i="9" s="1"/>
  <c r="O20" i="9"/>
  <c r="O27" i="9"/>
  <c r="P27" i="9" s="1"/>
  <c r="O26" i="9"/>
  <c r="O25" i="9"/>
  <c r="J22" i="9"/>
  <c r="J85" i="9" s="1"/>
  <c r="O19" i="9"/>
  <c r="O32" i="9"/>
  <c r="P32" i="9" s="1"/>
  <c r="O30" i="9"/>
  <c r="O28" i="9"/>
  <c r="O24" i="9"/>
  <c r="P24" i="9" s="1"/>
  <c r="O23" i="9"/>
  <c r="N17" i="9"/>
  <c r="O42" i="9"/>
  <c r="P42" i="9" s="1"/>
  <c r="E11" i="9"/>
  <c r="E10" i="9" s="1"/>
  <c r="O16" i="9"/>
  <c r="O38" i="9"/>
  <c r="P38" i="9" s="1"/>
  <c r="O37" i="9"/>
  <c r="O35" i="9"/>
  <c r="P35" i="9" s="1"/>
  <c r="O14" i="9"/>
  <c r="O52" i="9"/>
  <c r="P52" i="9" s="1"/>
  <c r="O50" i="9"/>
  <c r="P50" i="9" s="1"/>
  <c r="J17" i="9"/>
  <c r="J84" i="9" s="1"/>
  <c r="O18" i="9"/>
  <c r="P18" i="9" s="1"/>
  <c r="O49" i="9"/>
  <c r="P49" i="9" s="1"/>
  <c r="O48" i="9"/>
  <c r="O46" i="9"/>
  <c r="P46" i="9" s="1"/>
  <c r="O45" i="9"/>
  <c r="O34" i="9"/>
  <c r="P34" i="9" s="1"/>
  <c r="O33" i="9"/>
  <c r="P33" i="9" s="1"/>
  <c r="L17" i="9"/>
  <c r="L84" i="9"/>
  <c r="L40" i="9"/>
  <c r="N29" i="9"/>
  <c r="O29" i="9" s="1"/>
  <c r="P29" i="9" s="1"/>
  <c r="M12" i="9"/>
  <c r="D11" i="9"/>
  <c r="D10" i="9" s="1"/>
  <c r="I11" i="9"/>
  <c r="I10" i="9" s="1"/>
  <c r="I69" i="9" s="1"/>
  <c r="G11" i="9"/>
  <c r="G10" i="9" s="1"/>
  <c r="G69" i="9" s="1"/>
  <c r="O43" i="9"/>
  <c r="N41" i="9"/>
  <c r="E40" i="9"/>
  <c r="L22" i="9"/>
  <c r="O55" i="9"/>
  <c r="P55" i="9" s="1"/>
  <c r="P56" i="9"/>
  <c r="P48" i="9"/>
  <c r="K48" i="9"/>
  <c r="K46" i="9"/>
  <c r="K44" i="9"/>
  <c r="F41" i="9"/>
  <c r="K42" i="9"/>
  <c r="K38" i="9"/>
  <c r="K34" i="9"/>
  <c r="P31" i="9"/>
  <c r="K31" i="9"/>
  <c r="P16" i="9"/>
  <c r="K16" i="9"/>
  <c r="K15" i="9"/>
  <c r="J81" i="9"/>
  <c r="J74" i="9"/>
  <c r="H89" i="9"/>
  <c r="K12" i="9"/>
  <c r="K37" i="9"/>
  <c r="P37" i="9"/>
  <c r="K30" i="9"/>
  <c r="P30" i="9"/>
  <c r="K28" i="9"/>
  <c r="P28" i="9"/>
  <c r="K27" i="9"/>
  <c r="K25" i="9"/>
  <c r="P25" i="9"/>
  <c r="K24" i="9"/>
  <c r="L82" i="9"/>
  <c r="I73" i="9"/>
  <c r="G73" i="9"/>
  <c r="K49" i="9"/>
  <c r="P45" i="9"/>
  <c r="K45" i="9"/>
  <c r="K43" i="9"/>
  <c r="L88" i="9"/>
  <c r="J88" i="9"/>
  <c r="J78" i="9"/>
  <c r="K35" i="9"/>
  <c r="K33" i="9"/>
  <c r="K32" i="9"/>
  <c r="K21" i="9"/>
  <c r="P21" i="9"/>
  <c r="J83" i="9"/>
  <c r="J76" i="9"/>
  <c r="J82" i="9"/>
  <c r="J75" i="9"/>
  <c r="P14" i="9"/>
  <c r="K14" i="9"/>
  <c r="H73" i="9"/>
  <c r="K13" i="9"/>
  <c r="K29" i="9"/>
  <c r="K26" i="9"/>
  <c r="P26" i="9"/>
  <c r="K23" i="9"/>
  <c r="F22" i="9"/>
  <c r="L83" i="9"/>
  <c r="I89" i="9"/>
  <c r="G89" i="9"/>
  <c r="L81" i="9"/>
  <c r="F17" i="9"/>
  <c r="D69" i="9" l="1"/>
  <c r="O22" i="9"/>
  <c r="P23" i="9"/>
  <c r="O17" i="9"/>
  <c r="P17" i="9" s="1"/>
  <c r="J11" i="9"/>
  <c r="J10" i="9" s="1"/>
  <c r="J69" i="9" s="1"/>
  <c r="N11" i="9"/>
  <c r="N10" i="9" s="1"/>
  <c r="O47" i="9"/>
  <c r="P47" i="9" s="1"/>
  <c r="O41" i="9"/>
  <c r="L80" i="9"/>
  <c r="P43" i="9"/>
  <c r="L11" i="9"/>
  <c r="L10" i="9" s="1"/>
  <c r="L69" i="9" s="1"/>
  <c r="L89" i="9"/>
  <c r="N40" i="9"/>
  <c r="E69" i="9"/>
  <c r="O12" i="9"/>
  <c r="M11" i="9"/>
  <c r="M10" i="9" s="1"/>
  <c r="M69" i="9" s="1"/>
  <c r="K17" i="9"/>
  <c r="J89" i="9"/>
  <c r="F40" i="9"/>
  <c r="K41" i="9"/>
  <c r="K22" i="9"/>
  <c r="P22" i="9"/>
  <c r="F11" i="9"/>
  <c r="J73" i="9"/>
  <c r="N69" i="9" l="1"/>
  <c r="I9" i="9"/>
  <c r="O40" i="9"/>
  <c r="P41" i="9"/>
  <c r="P12" i="9"/>
  <c r="O11" i="9"/>
  <c r="O10" i="9" s="1"/>
  <c r="K11" i="9"/>
  <c r="F10" i="9"/>
  <c r="P40" i="9"/>
  <c r="K40" i="9"/>
  <c r="O69" i="9" l="1"/>
  <c r="P11" i="9"/>
  <c r="F69" i="9"/>
  <c r="K10" i="9"/>
  <c r="P10" i="9"/>
  <c r="K69" i="9" l="1"/>
  <c r="P69" i="9"/>
  <c r="E68" i="8" l="1"/>
  <c r="E67" i="8"/>
  <c r="B72" i="8"/>
  <c r="B68" i="7" l="1"/>
  <c r="F68" i="7" s="1"/>
  <c r="B68" i="6"/>
  <c r="E68" i="6" s="1"/>
  <c r="B68" i="5"/>
  <c r="D68" i="5" s="1"/>
  <c r="B67" i="6"/>
  <c r="E67" i="6" s="1"/>
  <c r="E72" i="6" s="1"/>
  <c r="B67" i="5"/>
  <c r="D67" i="5" s="1"/>
  <c r="D72" i="5" s="1"/>
  <c r="B67" i="7"/>
  <c r="F67" i="7" s="1"/>
  <c r="B74" i="8"/>
  <c r="C67" i="8" s="1"/>
  <c r="C72" i="8" s="1"/>
  <c r="C58" i="8"/>
  <c r="C73" i="8" s="1"/>
  <c r="E72" i="8"/>
  <c r="F72" i="7" l="1"/>
  <c r="B72" i="7"/>
  <c r="B72" i="6"/>
  <c r="B72" i="5"/>
  <c r="E73" i="8"/>
  <c r="C74" i="8"/>
  <c r="D67" i="8" s="1"/>
  <c r="D72" i="8" s="1"/>
  <c r="D74" i="8" s="1"/>
  <c r="B73" i="7" l="1"/>
  <c r="F73" i="7" s="1"/>
  <c r="B73" i="6"/>
  <c r="E73" i="6" s="1"/>
  <c r="E74" i="6" s="1"/>
  <c r="B73" i="5"/>
  <c r="D73" i="5" s="1"/>
  <c r="D74" i="5" s="1"/>
  <c r="E74" i="8"/>
  <c r="B67" i="3" s="1"/>
  <c r="E58" i="8"/>
  <c r="E67" i="3" l="1"/>
  <c r="B72" i="3"/>
  <c r="B74" i="3" s="1"/>
  <c r="C67" i="3" s="1"/>
  <c r="C72" i="3" s="1"/>
  <c r="C74" i="3" s="1"/>
  <c r="D67" i="3" s="1"/>
  <c r="D72" i="3" s="1"/>
  <c r="D74" i="3" s="1"/>
  <c r="B58" i="7"/>
  <c r="F58" i="7" s="1"/>
  <c r="B58" i="6"/>
  <c r="E58" i="6" s="1"/>
  <c r="B58" i="5"/>
  <c r="D58" i="5" s="1"/>
  <c r="B74" i="7"/>
  <c r="B74" i="6"/>
  <c r="B74" i="5"/>
  <c r="E73" i="1"/>
  <c r="D73" i="1"/>
  <c r="C73" i="1"/>
  <c r="B73" i="1"/>
  <c r="E72" i="1"/>
  <c r="E77" i="1" s="1"/>
  <c r="D72" i="1"/>
  <c r="D77" i="1" s="1"/>
  <c r="C72" i="1"/>
  <c r="C77" i="1" s="1"/>
  <c r="B72" i="1"/>
  <c r="B77" i="1" s="1"/>
  <c r="E55" i="1"/>
  <c r="D55" i="1"/>
  <c r="C55" i="1"/>
  <c r="B55" i="1"/>
  <c r="C67" i="6" l="1"/>
  <c r="C67" i="5"/>
  <c r="C67" i="7"/>
  <c r="E72" i="3"/>
  <c r="E74" i="3" l="1"/>
  <c r="C72" i="5"/>
  <c r="C72" i="6"/>
  <c r="C72" i="7"/>
  <c r="B67" i="2" l="1"/>
  <c r="C74" i="6"/>
  <c r="C74" i="7"/>
  <c r="C74" i="5"/>
  <c r="E67" i="2" l="1"/>
  <c r="B72" i="2"/>
  <c r="B74" i="2" s="1"/>
  <c r="C67" i="2" s="1"/>
  <c r="C72" i="2" s="1"/>
  <c r="C74" i="2" s="1"/>
  <c r="D67" i="2" s="1"/>
  <c r="D72" i="2" s="1"/>
  <c r="D74" i="2" s="1"/>
  <c r="D67" i="7" l="1"/>
  <c r="D67" i="6"/>
  <c r="E72" i="2"/>
  <c r="D72" i="7" l="1"/>
  <c r="E74" i="2"/>
  <c r="D72" i="6"/>
  <c r="B67" i="4" l="1"/>
  <c r="D74" i="6"/>
  <c r="D74" i="7"/>
  <c r="E67" i="4" l="1"/>
  <c r="B72" i="4"/>
  <c r="B74" i="4" s="1"/>
  <c r="C67" i="4" s="1"/>
  <c r="C72" i="4" s="1"/>
  <c r="C74" i="4" s="1"/>
  <c r="D67" i="4" s="1"/>
  <c r="D72" i="4" s="1"/>
  <c r="D74" i="4" s="1"/>
  <c r="E67" i="7" l="1"/>
  <c r="E72" i="4"/>
  <c r="E72" i="7" l="1"/>
  <c r="E74" i="4"/>
  <c r="E74" i="7" s="1"/>
</calcChain>
</file>

<file path=xl/sharedStrings.xml><?xml version="1.0" encoding="utf-8"?>
<sst xmlns="http://schemas.openxmlformats.org/spreadsheetml/2006/main" count="913" uniqueCount="186">
  <si>
    <t>Beneficio</t>
  </si>
  <si>
    <t>Unidad de medida</t>
  </si>
  <si>
    <t>Abril</t>
  </si>
  <si>
    <t>Mayo</t>
  </si>
  <si>
    <t>Junio</t>
  </si>
  <si>
    <t>Familias</t>
  </si>
  <si>
    <t>Avancemos</t>
  </si>
  <si>
    <t>Estudiantes</t>
  </si>
  <si>
    <t>Seguridad Alimentaria</t>
  </si>
  <si>
    <t>Mejoramiento de vivienda</t>
  </si>
  <si>
    <t>Mejoramiento de Vivienda</t>
  </si>
  <si>
    <t>TOTAL</t>
  </si>
  <si>
    <t>Total</t>
  </si>
  <si>
    <t>Julio</t>
  </si>
  <si>
    <t>Agosto</t>
  </si>
  <si>
    <t>FODESAF</t>
  </si>
  <si>
    <t>Cuadro 1</t>
  </si>
  <si>
    <t>Reporte de beneficiarios efectivos financiados por el Fondo de Desarrollo Social y Asignaciones Familiares</t>
  </si>
  <si>
    <t xml:space="preserve">Programa: </t>
  </si>
  <si>
    <t>Otros productos</t>
  </si>
  <si>
    <t>Institución:</t>
  </si>
  <si>
    <t>Instituto Mixto de Ayuda Social (IMAS)</t>
  </si>
  <si>
    <t>Unidad Ejecutora:</t>
  </si>
  <si>
    <t>Subgerencia de Desarrollo Social</t>
  </si>
  <si>
    <t>Trimestre:</t>
  </si>
  <si>
    <t>Primero</t>
  </si>
  <si>
    <t>Año:</t>
  </si>
  <si>
    <t>Producto</t>
  </si>
  <si>
    <t>Unidad</t>
  </si>
  <si>
    <t>Enero</t>
  </si>
  <si>
    <t>Febrero</t>
  </si>
  <si>
    <t>Marzo</t>
  </si>
  <si>
    <t>I Trimestre</t>
  </si>
  <si>
    <t>Subsidios a familias en situación de pobreza o vulnerabilidad</t>
  </si>
  <si>
    <t>22.81</t>
  </si>
  <si>
    <t>Personas</t>
  </si>
  <si>
    <t>Subsidio a familias pobres con estudiantes en secundaria</t>
  </si>
  <si>
    <t>Subsidio a familias pobres con mujer jefe y con hijos menores de seis años</t>
  </si>
  <si>
    <t>Subsidio para cubrir Emergencias</t>
  </si>
  <si>
    <t>Subsidio para financiar Ideas Productivas Individuales</t>
  </si>
  <si>
    <t>Subsidio para Mejoramiento de Vivienda</t>
  </si>
  <si>
    <t>Fuente:</t>
  </si>
  <si>
    <t>Cuadro 2</t>
  </si>
  <si>
    <t>Reporte de gastos efectivos por producto financiados por el Fondo de Desarrollo Social y Asignaciones Familiares</t>
  </si>
  <si>
    <t xml:space="preserve">Unidad: </t>
  </si>
  <si>
    <t>Colones</t>
  </si>
  <si>
    <t xml:space="preserve">Subsidio a familias pobres con estudiantes en secundaria </t>
  </si>
  <si>
    <t>Cuadro 3</t>
  </si>
  <si>
    <t>Reporte de gastos efectivos por rubro financiados por el Fondo de Desarrollo Social y Asignaciones Familiares</t>
  </si>
  <si>
    <t>Rubro por objeto de gasto</t>
  </si>
  <si>
    <t>1. Transferencias corrientes a personas</t>
  </si>
  <si>
    <t>2. Transferencias de capital a personas</t>
  </si>
  <si>
    <t xml:space="preserve">3. </t>
  </si>
  <si>
    <t xml:space="preserve">4. </t>
  </si>
  <si>
    <t xml:space="preserve">5. </t>
  </si>
  <si>
    <t>Cuadro 4</t>
  </si>
  <si>
    <t>Reporte de ingresos efectivos girados por el Fondo de Desarrollo Social y Asignaciones Familiares</t>
  </si>
  <si>
    <t>Red de Cuido</t>
  </si>
  <si>
    <r>
      <t xml:space="preserve">1. Saldo en caja inicial  (5 </t>
    </r>
    <r>
      <rPr>
        <sz val="11"/>
        <color rgb="FF000000"/>
        <rFont val="Times New Roman"/>
        <family val="1"/>
      </rPr>
      <t xml:space="preserve">t-1) </t>
    </r>
  </si>
  <si>
    <t>2. Ingresos efectivos recibidos</t>
  </si>
  <si>
    <t xml:space="preserve">3. Recursos disponibles (1+2) </t>
  </si>
  <si>
    <t>4. Egresos efectivos pagados</t>
  </si>
  <si>
    <t xml:space="preserve">5. Saldo en caja final   (3-4) </t>
  </si>
  <si>
    <t>Octubre</t>
  </si>
  <si>
    <t>Noviembre</t>
  </si>
  <si>
    <t>Diciembre</t>
  </si>
  <si>
    <t>II Trimestre</t>
  </si>
  <si>
    <t>IV Trimestre</t>
  </si>
  <si>
    <t>Anual</t>
  </si>
  <si>
    <t>Jóvenes en riesgo</t>
  </si>
  <si>
    <t>Bienestar y promocion fam.</t>
  </si>
  <si>
    <t>Seguridad alimentaria</t>
  </si>
  <si>
    <t>Acumulado</t>
  </si>
  <si>
    <t>Jóvenes</t>
  </si>
  <si>
    <t>Jóvenes en Riesgo</t>
  </si>
  <si>
    <t>I Semestre</t>
  </si>
  <si>
    <t>Primer Trimestre 2011</t>
  </si>
  <si>
    <t>Periodo:</t>
  </si>
  <si>
    <t>Segundo Trimestre 2011</t>
  </si>
  <si>
    <t>Tercer Trimestre 2011</t>
  </si>
  <si>
    <t>Cuarto Trimestre 2011</t>
  </si>
  <si>
    <t>Anual 2011</t>
  </si>
  <si>
    <t>Primer Semestre 2011</t>
  </si>
  <si>
    <t>Bienestar y Promoción Familiar</t>
  </si>
  <si>
    <t>Fuente: Informes Trimestrales, IMAS</t>
  </si>
  <si>
    <t>INSTITUTO MIXTO DE AYUDA SOCIAL</t>
  </si>
  <si>
    <t>INVERSION SOCIAL</t>
  </si>
  <si>
    <t>INSTITUCIONAL</t>
  </si>
  <si>
    <t>AL 31 DE DICIEMBRE 2011</t>
  </si>
  <si>
    <t>LÍNEA ESTRATEGICA/ BENEFICIO</t>
  </si>
  <si>
    <t>PRESUPUESTO AJUSTADO</t>
  </si>
  <si>
    <t>EGRESOS REALES</t>
  </si>
  <si>
    <t>%</t>
  </si>
  <si>
    <t>DISPONIBLE</t>
  </si>
  <si>
    <t>IMAS</t>
  </si>
  <si>
    <t>GOBIERNO CENTRAL</t>
  </si>
  <si>
    <t>Comp</t>
  </si>
  <si>
    <t>Disp</t>
  </si>
  <si>
    <t>ATENCION DE FAMILIAS</t>
  </si>
  <si>
    <t>TRANSFERENCIAS CORRIENTES</t>
  </si>
  <si>
    <t>02010601</t>
  </si>
  <si>
    <t>Atención de las Familias</t>
  </si>
  <si>
    <t>BIENESTAR FAMILIAR</t>
  </si>
  <si>
    <t>EMERGENCIAS</t>
  </si>
  <si>
    <t>IDEAS PRODUCTIVAS INDIVIDUALES</t>
  </si>
  <si>
    <t>Atención de las Familias(Seguridad Alimentaria)</t>
  </si>
  <si>
    <t>Total Atención de las Familias(Avancemos)</t>
  </si>
  <si>
    <t>AVANCEMOS</t>
  </si>
  <si>
    <t>Atención de las Familias(Jovenes Desaf)</t>
  </si>
  <si>
    <t>Atención de las Familias(Emergencias)</t>
  </si>
  <si>
    <t>Atención de las Familias(Red de Cuido)</t>
  </si>
  <si>
    <t>Atención de las Familias(Familias Gob Central)</t>
  </si>
  <si>
    <t>TRANSFERENCIAS DE CAPITAL</t>
  </si>
  <si>
    <t>02010703</t>
  </si>
  <si>
    <t>DESARROLLO  Y MEJORAMIENTO DE SERVICIOS COMUNITARIOS</t>
  </si>
  <si>
    <t>02020604</t>
  </si>
  <si>
    <t>Transferencias Corrientes Asociaciones</t>
  </si>
  <si>
    <t>Transferencias Corrientes ASODELFI</t>
  </si>
  <si>
    <t>02020605</t>
  </si>
  <si>
    <t>Transferencias Corrientes Fundaciones</t>
  </si>
  <si>
    <t>02020606</t>
  </si>
  <si>
    <t>Transferencias Corrientes Cooperativas</t>
  </si>
  <si>
    <t>02020607</t>
  </si>
  <si>
    <t>Transferencias Corrientes Otras Entidades Privadas sin Fines de Lucro</t>
  </si>
  <si>
    <t>02020709</t>
  </si>
  <si>
    <t>Transferencias de Capital Asociaciones</t>
  </si>
  <si>
    <t>02020710</t>
  </si>
  <si>
    <t>Transferencias de Capital Fundaciones</t>
  </si>
  <si>
    <t>02020711</t>
  </si>
  <si>
    <t>Transferencias de Capital Cooperativas</t>
  </si>
  <si>
    <t>02020712</t>
  </si>
  <si>
    <t>Transferencias de Capital Juntas de Educación</t>
  </si>
  <si>
    <t>02020713</t>
  </si>
  <si>
    <t>Transferencias de Capital Gobierno Locales(Red Cuido)</t>
  </si>
  <si>
    <t>02020714</t>
  </si>
  <si>
    <t>Transferencias de Capital Otras Entidades Privadas sin Fines de Lucro</t>
  </si>
  <si>
    <t>CONTRATACIONES DE INVERSIÓN SOCIAL</t>
  </si>
  <si>
    <t xml:space="preserve"> Servicios Profesionales (Pocesos Socioeducativos).</t>
  </si>
  <si>
    <t>Elaboración y Almacenamiento de Paquetes Escolares.</t>
  </si>
  <si>
    <t xml:space="preserve"> Centro de Llamadas para Avancemos.</t>
  </si>
  <si>
    <t>Aplicación, Revisión, Digitación y Supervisión FIS.</t>
  </si>
  <si>
    <t>Servicio de Correo envio de Paquetes Escolares</t>
  </si>
  <si>
    <t>Compra de Útiles:(Lápices,tajadores, borradores, etc)</t>
  </si>
  <si>
    <t>Productos de papel, Cartón e Impresos (Cuadernos)</t>
  </si>
  <si>
    <t xml:space="preserve"> Compra de Salveques Escolares</t>
  </si>
  <si>
    <t>FIDEICOMISO</t>
  </si>
  <si>
    <t>Intereses en Cuentas Corrientes</t>
  </si>
  <si>
    <t>Transferencia a Gob Central</t>
  </si>
  <si>
    <t>Gob+FODESAF</t>
  </si>
  <si>
    <t>Mejoramiento Vivienda</t>
  </si>
  <si>
    <t>Atención a Familias</t>
  </si>
  <si>
    <t>Bienestar Familiar</t>
  </si>
  <si>
    <t xml:space="preserve">Emergencias </t>
  </si>
  <si>
    <t>Ideas productivas</t>
  </si>
  <si>
    <t>Red de cuido</t>
  </si>
  <si>
    <t>Fuente: IMAS, Informe de resultados y liquidación presupuestaria al 31 -12 - 2011.</t>
  </si>
  <si>
    <t>(En miles de Colones)</t>
  </si>
  <si>
    <t xml:space="preserve">Total </t>
  </si>
  <si>
    <t xml:space="preserve">2. Transferencias de capital </t>
  </si>
  <si>
    <t>Transferencias de capital a personas</t>
  </si>
  <si>
    <t>Transferencias de capital a organizaciones</t>
  </si>
  <si>
    <t>Fodesaf</t>
  </si>
  <si>
    <t>MEP</t>
  </si>
  <si>
    <t>MTSS</t>
  </si>
  <si>
    <t>2. Ingresos efectivos recibidos (por fuente)</t>
  </si>
  <si>
    <t>Setiembre</t>
  </si>
  <si>
    <t>III Trimestre</t>
  </si>
  <si>
    <t>Unidad: Colones</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</si>
  <si>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t>
  </si>
  <si>
    <t>Período:</t>
  </si>
  <si>
    <t>Tercer Trimestre Acumulado 2011</t>
  </si>
  <si>
    <t>Fuente: Informes Trimestrales, IMAS. (parte de gastos)</t>
  </si>
  <si>
    <t>Informes trimestrales, Área de Presupuesto, Desaf (parte de giros, ingresos)</t>
  </si>
  <si>
    <t>Notas:</t>
  </si>
  <si>
    <t xml:space="preserve">En el caso de Avancemos, el detalle por mes, se incluye con respecto a la fecha cuando el Fodesaf realizó el reintegro al Minsiterio de </t>
  </si>
  <si>
    <t>Hacienda, dado que quien gira en primera isntancia es la Tesorería Nacional del Ministerio de Hacienda, porteriormente</t>
  </si>
  <si>
    <t>con base en la información que remite el MEP a la DESAF, se realiza el reintegro respectivo al Gobierno Central.</t>
  </si>
  <si>
    <t xml:space="preserve">En el caso de Seguridad Alimentaria, el detalle por mes, se incluye con respecto a la fecha cuando el Fodesaf realizó el reintegro al Ministerio de </t>
  </si>
  <si>
    <t>con base en la información que remite el MTSS a la Desaf, se realiza el reintegro respectivo al Gobierno Central.</t>
  </si>
  <si>
    <t xml:space="preserve">1. Saldo en caja inicial  </t>
  </si>
  <si>
    <t>3. Recursos disponibles</t>
  </si>
  <si>
    <t xml:space="preserve">5. Saldo en caja final  </t>
  </si>
  <si>
    <t>Hacienda, dado que quien gira en primera instancia es la Tesorería Nacional del Ministerio de Hacienda, posteriormente</t>
  </si>
  <si>
    <t>Una misma familia puede recibir varios beneficios, por ello no se suman filas ni columnas</t>
  </si>
  <si>
    <t xml:space="preserve">Total Familias atendidas </t>
  </si>
  <si>
    <t>Programa de Bienestar y Promoción Familiar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</si>
</sst>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0.000"/>
    <numFmt numFmtId="166" formatCode="_(* #,##0.00000_);_(* \(#,##0.00000\);_(* &quot;-&quot;?_);_(@_)"/>
    <numFmt numFmtId="167" formatCode="_(* #,##0.0_);_(* \(#,##0.0\);_(* &quot;-&quot;?_);_(@_)"/>
    <numFmt numFmtId="168" formatCode="_(* #,##0.000_);_(* \(#,##0.000\);_(* &quot;-&quot;?_);_(@_)"/>
    <numFmt numFmtId="169" formatCode="0.0%"/>
    <numFmt numFmtId="170" formatCode="_(* #,##0.00_);_(* \(#,##0.00\);_(* &quot;-&quot;?_);_(@_)"/>
    <numFmt numFmtId="171" formatCode="#,##0.0_);\(#,##0.0\)"/>
    <numFmt numFmtId="172" formatCode="_(* #,##0_);_(* \(#,##0\);_(* &quot;-&quot;??_);_(@_)"/>
  </numFmts>
  <fonts count="33" x14ac:knownFonts="1">
    <font>
      <sz val="11"/>
      <color theme="1"/>
      <name val="Calibri"/>
      <family val="2"/>
      <scheme val="minor"/>
    </font>
    <font>
      <b/>
      <sz val="11"/>
      <color theme="1"/>
      <name val="Calibri"/>
      <family val="2"/>
      <scheme val="minor"/>
    </font>
    <font>
      <b/>
      <sz val="11"/>
      <color rgb="FF000000"/>
      <name val="Calibri"/>
      <family val="2"/>
      <scheme val="minor"/>
    </font>
    <font>
      <sz val="11"/>
      <color theme="1"/>
      <name val="Times New Roman"/>
      <family val="1"/>
    </font>
    <font>
      <sz val="10"/>
      <color theme="1"/>
      <name val="Times New Roman"/>
      <family val="1"/>
    </font>
    <font>
      <sz val="12"/>
      <color theme="1"/>
      <name val="Times New Roman"/>
      <family val="1"/>
    </font>
    <font>
      <sz val="11"/>
      <color rgb="FF000000"/>
      <name val="Times New Roman"/>
      <family val="1"/>
    </font>
    <font>
      <sz val="10"/>
      <color rgb="FFFF0000"/>
      <name val="Times New Roman"/>
      <family val="1"/>
    </font>
    <font>
      <sz val="12"/>
      <color rgb="FFFF0000"/>
      <name val="Times New Roman"/>
      <family val="1"/>
    </font>
    <font>
      <sz val="11"/>
      <color rgb="FF000000"/>
      <name val="Calibri"/>
      <family val="2"/>
      <scheme val="minor"/>
    </font>
    <font>
      <sz val="10"/>
      <name val="Arial"/>
      <family val="2"/>
    </font>
    <font>
      <b/>
      <sz val="9"/>
      <name val="Arial"/>
      <family val="2"/>
    </font>
    <font>
      <b/>
      <sz val="12"/>
      <name val="Arial"/>
      <family val="2"/>
    </font>
    <font>
      <sz val="10"/>
      <color indexed="9"/>
      <name val="Arial"/>
      <family val="2"/>
    </font>
    <font>
      <sz val="10"/>
      <color rgb="FFFF0000"/>
      <name val="Arial"/>
      <family val="2"/>
    </font>
    <font>
      <b/>
      <sz val="11"/>
      <name val="Arial"/>
      <family val="2"/>
    </font>
    <font>
      <b/>
      <sz val="10"/>
      <name val="Arial"/>
      <family val="2"/>
    </font>
    <font>
      <sz val="8"/>
      <name val="Arial"/>
      <family val="2"/>
    </font>
    <font>
      <b/>
      <sz val="8"/>
      <name val="Arial"/>
      <family val="2"/>
    </font>
    <font>
      <sz val="10"/>
      <name val="Arial"/>
      <family val="2"/>
    </font>
    <font>
      <sz val="9"/>
      <name val="Arial"/>
      <family val="2"/>
    </font>
    <font>
      <sz val="11"/>
      <name val="Arial"/>
      <family val="2"/>
    </font>
    <font>
      <u/>
      <sz val="10"/>
      <name val="Arial"/>
      <family val="2"/>
    </font>
    <font>
      <b/>
      <u/>
      <sz val="11"/>
      <name val="Arial"/>
      <family val="2"/>
    </font>
    <font>
      <b/>
      <sz val="10"/>
      <color rgb="FF002060"/>
      <name val="Arial"/>
      <family val="2"/>
    </font>
    <font>
      <b/>
      <u/>
      <sz val="10"/>
      <name val="Arial"/>
      <family val="2"/>
    </font>
    <font>
      <u/>
      <sz val="10"/>
      <color indexed="12"/>
      <name val="Arial"/>
      <family val="2"/>
    </font>
    <font>
      <sz val="11"/>
      <color rgb="FFFF0000"/>
      <name val="Calibri"/>
      <family val="2"/>
      <scheme val="minor"/>
    </font>
    <font>
      <i/>
      <sz val="11"/>
      <color theme="1"/>
      <name val="Calibri"/>
      <family val="2"/>
      <scheme val="minor"/>
    </font>
    <font>
      <sz val="11"/>
      <color theme="1"/>
      <name val="Calibri"/>
      <family val="2"/>
      <scheme val="minor"/>
    </font>
    <font>
      <sz val="10"/>
      <color theme="1"/>
      <name val="Calibri"/>
      <family val="2"/>
      <scheme val="minor"/>
    </font>
    <font>
      <sz val="11"/>
      <name val="Calibri"/>
      <family val="2"/>
      <scheme val="minor"/>
    </font>
    <font>
      <i/>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C9900"/>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double">
        <color indexed="64"/>
      </top>
      <bottom/>
      <diagonal/>
    </border>
  </borders>
  <cellStyleXfs count="9">
    <xf numFmtId="0" fontId="0" fillId="0" borderId="0"/>
    <xf numFmtId="0" fontId="10" fillId="0" borderId="0"/>
    <xf numFmtId="9" fontId="19" fillId="0" borderId="0" applyFont="0" applyFill="0" applyBorder="0" applyAlignment="0" applyProtection="0"/>
    <xf numFmtId="0" fontId="26" fillId="0" borderId="0" applyNumberFormat="0" applyFill="0" applyBorder="0" applyAlignment="0" applyProtection="0">
      <alignment vertical="top"/>
      <protection locked="0"/>
    </xf>
    <xf numFmtId="43" fontId="19" fillId="0" borderId="0" applyFont="0" applyFill="0" applyBorder="0" applyAlignment="0" applyProtection="0"/>
    <xf numFmtId="0" fontId="19" fillId="0" borderId="0"/>
    <xf numFmtId="0" fontId="19" fillId="0" borderId="0"/>
    <xf numFmtId="0" fontId="19" fillId="0" borderId="0"/>
    <xf numFmtId="43" fontId="29" fillId="0" borderId="0" applyFont="0" applyFill="0" applyBorder="0" applyAlignment="0" applyProtection="0"/>
  </cellStyleXfs>
  <cellXfs count="252">
    <xf numFmtId="0" fontId="0" fillId="0" borderId="0" xfId="0"/>
    <xf numFmtId="0" fontId="1" fillId="0" borderId="0" xfId="0" applyFont="1" applyAlignment="1">
      <alignment horizontal="center"/>
    </xf>
    <xf numFmtId="0" fontId="0" fillId="0" borderId="0" xfId="0" applyFont="1"/>
    <xf numFmtId="0" fontId="3" fillId="0" borderId="0" xfId="0" applyFont="1" applyFill="1"/>
    <xf numFmtId="0" fontId="3" fillId="0" borderId="0" xfId="0" applyFont="1"/>
    <xf numFmtId="0" fontId="3" fillId="0" borderId="0" xfId="0" applyFont="1" applyFill="1" applyAlignment="1">
      <alignment horizontal="right"/>
    </xf>
    <xf numFmtId="0" fontId="4" fillId="0" borderId="0" xfId="0" applyFont="1" applyFill="1" applyBorder="1"/>
    <xf numFmtId="0" fontId="4" fillId="0" borderId="0" xfId="0" applyFont="1" applyFill="1" applyBorder="1" applyAlignment="1">
      <alignment vertical="top" wrapText="1"/>
    </xf>
    <xf numFmtId="0" fontId="4" fillId="0" borderId="0" xfId="0" applyFont="1" applyFill="1" applyBorder="1" applyAlignment="1">
      <alignment vertical="top"/>
    </xf>
    <xf numFmtId="0" fontId="3" fillId="0" borderId="0" xfId="0" applyFont="1" applyAlignment="1"/>
    <xf numFmtId="0" fontId="3" fillId="0" borderId="4" xfId="0" applyFont="1" applyFill="1" applyBorder="1" applyAlignment="1">
      <alignment horizontal="center"/>
    </xf>
    <xf numFmtId="0" fontId="3" fillId="0" borderId="4" xfId="0" applyFont="1" applyBorder="1" applyAlignment="1">
      <alignment horizontal="center"/>
    </xf>
    <xf numFmtId="0" fontId="4" fillId="0" borderId="0" xfId="0" applyFont="1" applyAlignment="1">
      <alignment horizontal="left"/>
    </xf>
    <xf numFmtId="3" fontId="3" fillId="0" borderId="0" xfId="0" applyNumberFormat="1" applyFont="1"/>
    <xf numFmtId="3" fontId="3" fillId="0" borderId="0" xfId="0" applyNumberFormat="1" applyFont="1" applyAlignment="1">
      <alignment horizontal="right"/>
    </xf>
    <xf numFmtId="3" fontId="3" fillId="2" borderId="0" xfId="0" applyNumberFormat="1" applyFont="1" applyFill="1"/>
    <xf numFmtId="3" fontId="3" fillId="2" borderId="0" xfId="0" applyNumberFormat="1" applyFont="1" applyFill="1" applyAlignment="1">
      <alignment horizontal="right"/>
    </xf>
    <xf numFmtId="0" fontId="5" fillId="0" borderId="0" xfId="0" applyFont="1" applyFill="1" applyBorder="1" applyAlignment="1">
      <alignment horizontal="left" vertical="top" wrapText="1"/>
    </xf>
    <xf numFmtId="0" fontId="3" fillId="2" borderId="0" xfId="0" applyFont="1" applyFill="1"/>
    <xf numFmtId="0" fontId="3" fillId="0" borderId="5" xfId="0" applyFont="1" applyFill="1" applyBorder="1"/>
    <xf numFmtId="0" fontId="3" fillId="0" borderId="5" xfId="0" applyFont="1" applyBorder="1"/>
    <xf numFmtId="3" fontId="3" fillId="0" borderId="5" xfId="0" applyNumberFormat="1" applyFont="1" applyBorder="1"/>
    <xf numFmtId="0" fontId="3" fillId="0" borderId="0" xfId="0" applyFont="1" applyFill="1" applyBorder="1"/>
    <xf numFmtId="0" fontId="3" fillId="0" borderId="0" xfId="0" applyFont="1" applyBorder="1"/>
    <xf numFmtId="0" fontId="3" fillId="0" borderId="0" xfId="0" applyFont="1" applyAlignment="1">
      <alignment horizontal="center"/>
    </xf>
    <xf numFmtId="0" fontId="6" fillId="0" borderId="0" xfId="0" applyFont="1" applyFill="1" applyAlignment="1">
      <alignment horizontal="right" wrapText="1" readingOrder="1"/>
    </xf>
    <xf numFmtId="0" fontId="3" fillId="0" borderId="0" xfId="0" applyFont="1" applyAlignment="1">
      <alignment horizontal="right"/>
    </xf>
    <xf numFmtId="0" fontId="3" fillId="0" borderId="0" xfId="0" applyFont="1" applyFill="1" applyAlignment="1">
      <alignment horizontal="center"/>
    </xf>
    <xf numFmtId="3" fontId="3" fillId="0" borderId="0" xfId="0" applyNumberFormat="1" applyFont="1" applyFill="1"/>
    <xf numFmtId="3" fontId="3" fillId="0" borderId="0" xfId="0" applyNumberFormat="1" applyFont="1" applyFill="1" applyAlignment="1">
      <alignment horizontal="right"/>
    </xf>
    <xf numFmtId="3" fontId="3" fillId="0" borderId="5" xfId="0" applyNumberFormat="1" applyFont="1" applyFill="1" applyBorder="1"/>
    <xf numFmtId="0" fontId="3" fillId="0" borderId="0" xfId="0" applyFont="1" applyFill="1" applyAlignment="1">
      <alignment horizontal="left"/>
    </xf>
    <xf numFmtId="0" fontId="7" fillId="0" borderId="0" xfId="0" applyFont="1" applyAlignment="1">
      <alignment horizontal="left"/>
    </xf>
    <xf numFmtId="0" fontId="8" fillId="0" borderId="0" xfId="0" applyFont="1" applyFill="1" applyBorder="1" applyAlignment="1">
      <alignment horizontal="left" vertical="top" wrapText="1"/>
    </xf>
    <xf numFmtId="0" fontId="0" fillId="0" borderId="0" xfId="0" applyFont="1" applyFill="1"/>
    <xf numFmtId="0" fontId="0" fillId="0" borderId="0" xfId="0" applyFont="1" applyFill="1" applyBorder="1"/>
    <xf numFmtId="0" fontId="0" fillId="0" borderId="0" xfId="0" applyFont="1" applyFill="1" applyAlignment="1">
      <alignment horizontal="center"/>
    </xf>
    <xf numFmtId="0" fontId="0" fillId="0" borderId="0" xfId="0" applyFont="1" applyAlignment="1">
      <alignment horizontal="center"/>
    </xf>
    <xf numFmtId="0" fontId="0" fillId="0" borderId="4" xfId="0" applyFont="1" applyFill="1" applyBorder="1" applyAlignment="1">
      <alignment horizontal="center"/>
    </xf>
    <xf numFmtId="3" fontId="0" fillId="0" borderId="0" xfId="0" applyNumberFormat="1" applyFont="1" applyFill="1"/>
    <xf numFmtId="3" fontId="0" fillId="0" borderId="0" xfId="0" applyNumberFormat="1" applyFont="1"/>
    <xf numFmtId="0" fontId="0" fillId="0" borderId="5" xfId="0" applyFont="1" applyFill="1" applyBorder="1"/>
    <xf numFmtId="3" fontId="0" fillId="0" borderId="5" xfId="0" applyNumberFormat="1" applyFont="1" applyFill="1" applyBorder="1"/>
    <xf numFmtId="0" fontId="9" fillId="0" borderId="0" xfId="0" applyFont="1" applyBorder="1" applyAlignment="1">
      <alignment vertical="center" wrapText="1"/>
    </xf>
    <xf numFmtId="4" fontId="0" fillId="0" borderId="0" xfId="0" applyNumberFormat="1" applyFont="1"/>
    <xf numFmtId="4" fontId="0" fillId="0" borderId="0" xfId="0" applyNumberFormat="1" applyFont="1" applyFill="1"/>
    <xf numFmtId="0" fontId="1" fillId="0" borderId="0" xfId="0" applyFont="1" applyFill="1" applyAlignment="1">
      <alignment horizontal="right"/>
    </xf>
    <xf numFmtId="0" fontId="1" fillId="0" borderId="0" xfId="0" applyFont="1" applyFill="1" applyBorder="1"/>
    <xf numFmtId="0" fontId="1" fillId="0" borderId="0" xfId="0" applyFont="1"/>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0" xfId="0" applyFont="1" applyAlignment="1"/>
    <xf numFmtId="0" fontId="1" fillId="0" borderId="0" xfId="0" applyFont="1" applyFill="1"/>
    <xf numFmtId="0" fontId="1" fillId="0" borderId="0" xfId="0" applyFont="1" applyFill="1" applyAlignment="1">
      <alignment horizontal="left"/>
    </xf>
    <xf numFmtId="0" fontId="0" fillId="0" borderId="0" xfId="0" applyFont="1" applyAlignment="1">
      <alignment horizontal="left"/>
    </xf>
    <xf numFmtId="0" fontId="2" fillId="0" borderId="0" xfId="0" applyFont="1" applyBorder="1" applyAlignment="1">
      <alignment vertical="center" wrapText="1"/>
    </xf>
    <xf numFmtId="3" fontId="0" fillId="0" borderId="0" xfId="0" applyNumberFormat="1" applyFont="1" applyFill="1" applyBorder="1"/>
    <xf numFmtId="3" fontId="0" fillId="0" borderId="0" xfId="0" applyNumberFormat="1" applyFont="1" applyBorder="1"/>
    <xf numFmtId="0" fontId="0" fillId="0" borderId="0" xfId="0" applyFont="1" applyFill="1" applyBorder="1" applyAlignment="1">
      <alignment horizontal="center" wrapText="1"/>
    </xf>
    <xf numFmtId="0" fontId="0" fillId="0" borderId="0" xfId="0" applyFont="1" applyFill="1" applyBorder="1" applyAlignment="1">
      <alignment horizontal="left" wrapText="1"/>
    </xf>
    <xf numFmtId="0" fontId="10" fillId="0" borderId="0" xfId="1"/>
    <xf numFmtId="0" fontId="11" fillId="0" borderId="0" xfId="1" applyFont="1" applyAlignment="1">
      <alignment vertical="center"/>
    </xf>
    <xf numFmtId="0" fontId="12" fillId="0" borderId="0" xfId="1" applyFont="1"/>
    <xf numFmtId="0" fontId="10" fillId="0" borderId="0" xfId="1" applyFill="1"/>
    <xf numFmtId="43" fontId="10" fillId="0" borderId="0" xfId="1" applyNumberFormat="1" applyFill="1"/>
    <xf numFmtId="164" fontId="10" fillId="0" borderId="0" xfId="1" applyNumberFormat="1"/>
    <xf numFmtId="0" fontId="10" fillId="0" borderId="0" xfId="1" applyFill="1" applyAlignment="1">
      <alignment horizontal="center"/>
    </xf>
    <xf numFmtId="0" fontId="10" fillId="0" borderId="0" xfId="1" applyBorder="1"/>
    <xf numFmtId="164" fontId="13" fillId="0" borderId="0" xfId="1" applyNumberFormat="1" applyFont="1" applyFill="1"/>
    <xf numFmtId="164" fontId="14" fillId="0" borderId="0" xfId="1" applyNumberFormat="1" applyFont="1" applyFill="1"/>
    <xf numFmtId="164" fontId="11" fillId="0" borderId="0" xfId="1" applyNumberFormat="1" applyFont="1" applyFill="1" applyBorder="1" applyAlignment="1">
      <alignment vertical="center"/>
    </xf>
    <xf numFmtId="164" fontId="15" fillId="0" borderId="0" xfId="1" applyNumberFormat="1" applyFont="1" applyFill="1" applyBorder="1"/>
    <xf numFmtId="165" fontId="15" fillId="0" borderId="0" xfId="1" applyNumberFormat="1" applyFont="1" applyFill="1" applyBorder="1"/>
    <xf numFmtId="4" fontId="15" fillId="0" borderId="0" xfId="1" applyNumberFormat="1" applyFont="1" applyFill="1" applyBorder="1"/>
    <xf numFmtId="43" fontId="10" fillId="0" borderId="0" xfId="1" applyNumberFormat="1" applyFill="1" applyAlignment="1">
      <alignment horizontal="center"/>
    </xf>
    <xf numFmtId="0" fontId="10" fillId="0" borderId="0" xfId="1" applyFill="1" applyBorder="1"/>
    <xf numFmtId="0" fontId="16" fillId="0" borderId="0" xfId="1" applyFont="1" applyFill="1" applyAlignment="1">
      <alignment horizontal="center"/>
    </xf>
    <xf numFmtId="0" fontId="17" fillId="0" borderId="0" xfId="1" applyFont="1" applyFill="1" applyAlignment="1">
      <alignment vertical="center"/>
    </xf>
    <xf numFmtId="164" fontId="18" fillId="3" borderId="10" xfId="1" applyNumberFormat="1" applyFont="1" applyFill="1" applyBorder="1" applyAlignment="1">
      <alignment horizontal="center" vertical="center"/>
    </xf>
    <xf numFmtId="0" fontId="18" fillId="3" borderId="10" xfId="1" applyFont="1" applyFill="1" applyBorder="1" applyAlignment="1">
      <alignment horizontal="center"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164" fontId="18" fillId="3" borderId="11" xfId="1" applyNumberFormat="1" applyFont="1" applyFill="1" applyBorder="1" applyAlignment="1">
      <alignment horizontal="center" vertical="center" wrapText="1"/>
    </xf>
    <xf numFmtId="164" fontId="18" fillId="3" borderId="6" xfId="1" applyNumberFormat="1" applyFont="1" applyFill="1" applyBorder="1" applyAlignment="1">
      <alignment horizontal="center" vertical="center" wrapText="1"/>
    </xf>
    <xf numFmtId="164" fontId="18" fillId="3" borderId="3" xfId="1" applyNumberFormat="1" applyFont="1" applyFill="1" applyBorder="1" applyAlignment="1">
      <alignment horizontal="center" vertical="center"/>
    </xf>
    <xf numFmtId="0" fontId="18" fillId="3" borderId="11" xfId="1" applyFont="1" applyFill="1" applyBorder="1" applyAlignment="1">
      <alignment horizontal="center" vertical="center" wrapText="1"/>
    </xf>
    <xf numFmtId="164" fontId="18" fillId="3" borderId="9" xfId="1" applyNumberFormat="1" applyFont="1" applyFill="1" applyBorder="1" applyAlignment="1">
      <alignment horizontal="center" vertical="center"/>
    </xf>
    <xf numFmtId="164" fontId="18" fillId="3" borderId="2" xfId="1" applyNumberFormat="1" applyFont="1" applyFill="1" applyBorder="1" applyAlignment="1">
      <alignment horizontal="center" vertical="center"/>
    </xf>
    <xf numFmtId="164" fontId="18" fillId="3" borderId="12" xfId="1" applyNumberFormat="1" applyFont="1" applyFill="1" applyBorder="1" applyAlignment="1">
      <alignment horizontal="center" vertical="center"/>
    </xf>
    <xf numFmtId="164" fontId="18" fillId="0" borderId="0" xfId="1" applyNumberFormat="1" applyFont="1" applyFill="1" applyBorder="1" applyAlignment="1">
      <alignment horizontal="center" vertical="center" wrapText="1"/>
    </xf>
    <xf numFmtId="164" fontId="18" fillId="0" borderId="0" xfId="1" applyNumberFormat="1" applyFont="1" applyFill="1" applyBorder="1" applyAlignment="1">
      <alignment horizontal="center" vertical="center"/>
    </xf>
    <xf numFmtId="0" fontId="19" fillId="0" borderId="0" xfId="1" applyFont="1" applyFill="1"/>
    <xf numFmtId="0" fontId="20" fillId="0" borderId="0" xfId="1" applyFont="1" applyFill="1" applyAlignment="1">
      <alignment vertical="center"/>
    </xf>
    <xf numFmtId="166" fontId="17" fillId="0" borderId="0" xfId="1" applyNumberFormat="1" applyFont="1" applyFill="1"/>
    <xf numFmtId="167" fontId="21" fillId="0" borderId="0" xfId="1" applyNumberFormat="1" applyFont="1" applyFill="1"/>
    <xf numFmtId="168" fontId="19" fillId="0" borderId="0" xfId="1" applyNumberFormat="1" applyFont="1" applyFill="1"/>
    <xf numFmtId="9" fontId="16" fillId="0" borderId="0" xfId="2" applyFont="1" applyFill="1" applyBorder="1"/>
    <xf numFmtId="9" fontId="18" fillId="0" borderId="0" xfId="2" applyFont="1" applyFill="1" applyBorder="1"/>
    <xf numFmtId="9" fontId="22" fillId="0" borderId="0" xfId="2" applyNumberFormat="1" applyFont="1" applyFill="1" applyBorder="1" applyAlignment="1">
      <alignment horizontal="center"/>
    </xf>
    <xf numFmtId="169" fontId="22" fillId="0" borderId="0" xfId="2" applyNumberFormat="1" applyFont="1" applyFill="1" applyBorder="1" applyAlignment="1">
      <alignment horizontal="center"/>
    </xf>
    <xf numFmtId="0" fontId="22" fillId="0" borderId="0" xfId="1" applyFont="1" applyFill="1" applyBorder="1"/>
    <xf numFmtId="0" fontId="15" fillId="0" borderId="0" xfId="1" applyFont="1"/>
    <xf numFmtId="0" fontId="15" fillId="0" borderId="0" xfId="1" applyFont="1" applyAlignment="1">
      <alignment vertical="center"/>
    </xf>
    <xf numFmtId="170" fontId="15" fillId="0" borderId="0" xfId="1" applyNumberFormat="1" applyFont="1" applyFill="1"/>
    <xf numFmtId="170" fontId="15" fillId="0" borderId="0" xfId="1" applyNumberFormat="1" applyFont="1" applyFill="1" applyBorder="1"/>
    <xf numFmtId="9" fontId="15" fillId="0" borderId="0" xfId="2" applyFont="1" applyFill="1" applyBorder="1"/>
    <xf numFmtId="9" fontId="23" fillId="0" borderId="0" xfId="2" applyNumberFormat="1" applyFont="1" applyFill="1" applyBorder="1" applyAlignment="1">
      <alignment horizontal="center"/>
    </xf>
    <xf numFmtId="169" fontId="23" fillId="0" borderId="0" xfId="2" applyNumberFormat="1" applyFont="1" applyFill="1" applyBorder="1" applyAlignment="1">
      <alignment horizontal="center"/>
    </xf>
    <xf numFmtId="0" fontId="23" fillId="0" borderId="0" xfId="1" applyFont="1" applyFill="1" applyBorder="1"/>
    <xf numFmtId="9" fontId="15" fillId="0" borderId="0" xfId="2" applyNumberFormat="1" applyFont="1" applyFill="1" applyBorder="1" applyAlignment="1">
      <alignment horizontal="center"/>
    </xf>
    <xf numFmtId="0" fontId="15" fillId="0" borderId="0" xfId="1" applyFont="1" applyFill="1" applyBorder="1"/>
    <xf numFmtId="0" fontId="16" fillId="0" borderId="0" xfId="1" applyFont="1"/>
    <xf numFmtId="170" fontId="21" fillId="0" borderId="0" xfId="1" applyNumberFormat="1" applyFont="1" applyFill="1"/>
    <xf numFmtId="9" fontId="16" fillId="0" borderId="0" xfId="2" applyNumberFormat="1" applyFont="1" applyFill="1" applyBorder="1" applyAlignment="1">
      <alignment horizontal="center"/>
    </xf>
    <xf numFmtId="169" fontId="16" fillId="0" borderId="0" xfId="2" applyNumberFormat="1" applyFont="1" applyFill="1" applyBorder="1" applyAlignment="1">
      <alignment horizontal="center"/>
    </xf>
    <xf numFmtId="0" fontId="16" fillId="0" borderId="0" xfId="1" applyFont="1" applyFill="1" applyBorder="1"/>
    <xf numFmtId="9" fontId="19" fillId="0" borderId="0" xfId="2" applyNumberFormat="1" applyFont="1" applyFill="1" applyBorder="1" applyAlignment="1">
      <alignment horizontal="center"/>
    </xf>
    <xf numFmtId="169" fontId="19" fillId="0" borderId="0" xfId="2" applyNumberFormat="1" applyFont="1" applyFill="1" applyBorder="1" applyAlignment="1">
      <alignment horizontal="center"/>
    </xf>
    <xf numFmtId="0" fontId="19" fillId="0" borderId="0" xfId="1" applyFont="1" applyFill="1" applyBorder="1"/>
    <xf numFmtId="0" fontId="16" fillId="0" borderId="0" xfId="1" applyFont="1" applyFill="1"/>
    <xf numFmtId="0" fontId="11" fillId="0" borderId="0" xfId="1" applyFont="1" applyFill="1" applyAlignment="1">
      <alignment vertical="center" wrapText="1"/>
    </xf>
    <xf numFmtId="0" fontId="11" fillId="0" borderId="0" xfId="1" applyFont="1" applyFill="1" applyAlignment="1">
      <alignment vertical="center"/>
    </xf>
    <xf numFmtId="168" fontId="15" fillId="0" borderId="0" xfId="1" applyNumberFormat="1" applyFont="1" applyFill="1"/>
    <xf numFmtId="167" fontId="16" fillId="0" borderId="0" xfId="1" applyNumberFormat="1" applyFont="1" applyFill="1"/>
    <xf numFmtId="0" fontId="16" fillId="0" borderId="0" xfId="1" applyFont="1" applyFill="1" applyAlignment="1">
      <alignment vertical="center" wrapText="1"/>
    </xf>
    <xf numFmtId="0" fontId="19" fillId="0" borderId="0" xfId="1" applyFont="1" applyFill="1" applyAlignment="1">
      <alignment vertical="center" wrapText="1"/>
    </xf>
    <xf numFmtId="0" fontId="15" fillId="0" borderId="0" xfId="1" applyFont="1" applyFill="1"/>
    <xf numFmtId="0" fontId="15" fillId="0" borderId="0" xfId="1" applyFont="1" applyFill="1" applyAlignment="1">
      <alignment vertical="center"/>
    </xf>
    <xf numFmtId="169" fontId="15" fillId="0" borderId="0" xfId="2" applyNumberFormat="1" applyFont="1" applyFill="1" applyBorder="1" applyAlignment="1">
      <alignment horizontal="center"/>
    </xf>
    <xf numFmtId="0" fontId="16" fillId="0" borderId="0" xfId="1" applyFont="1" applyFill="1" applyAlignment="1">
      <alignment vertical="center"/>
    </xf>
    <xf numFmtId="0" fontId="24" fillId="0" borderId="0" xfId="1" applyFont="1" applyFill="1" applyAlignment="1">
      <alignment vertical="center" wrapText="1"/>
    </xf>
    <xf numFmtId="170" fontId="15" fillId="0" borderId="0" xfId="1" applyNumberFormat="1" applyFont="1" applyFill="1" applyAlignment="1">
      <alignment vertical="center"/>
    </xf>
    <xf numFmtId="9" fontId="15" fillId="0" borderId="0" xfId="2" applyFont="1" applyFill="1" applyBorder="1" applyAlignment="1">
      <alignment vertical="center"/>
    </xf>
    <xf numFmtId="9" fontId="16" fillId="0" borderId="0" xfId="2" applyNumberFormat="1" applyFont="1" applyFill="1" applyBorder="1" applyAlignment="1">
      <alignment horizontal="center" vertical="center"/>
    </xf>
    <xf numFmtId="169" fontId="16" fillId="0" borderId="0" xfId="2" applyNumberFormat="1" applyFont="1" applyFill="1" applyBorder="1" applyAlignment="1">
      <alignment horizontal="center" vertical="center"/>
    </xf>
    <xf numFmtId="0" fontId="16" fillId="0" borderId="0" xfId="1" applyFont="1" applyFill="1" applyBorder="1" applyAlignment="1">
      <alignment vertical="center"/>
    </xf>
    <xf numFmtId="9" fontId="19" fillId="0" borderId="0" xfId="2" applyNumberFormat="1" applyFill="1" applyBorder="1" applyAlignment="1">
      <alignment horizontal="center"/>
    </xf>
    <xf numFmtId="169" fontId="19" fillId="0" borderId="0" xfId="2" applyNumberFormat="1" applyFill="1" applyBorder="1" applyAlignment="1">
      <alignment horizontal="center"/>
    </xf>
    <xf numFmtId="0" fontId="20" fillId="0" borderId="0" xfId="1" applyFont="1" applyFill="1" applyAlignment="1">
      <alignment vertical="center" wrapText="1"/>
    </xf>
    <xf numFmtId="169" fontId="25" fillId="0" borderId="0" xfId="2" applyNumberFormat="1" applyFont="1" applyFill="1" applyBorder="1" applyAlignment="1">
      <alignment horizontal="center"/>
    </xf>
    <xf numFmtId="9" fontId="10" fillId="0" borderId="0" xfId="1" applyNumberFormat="1" applyFill="1" applyBorder="1"/>
    <xf numFmtId="0" fontId="20" fillId="0" borderId="0" xfId="1" applyFont="1" applyFill="1" applyBorder="1" applyAlignment="1">
      <alignment horizontal="justify" vertical="center" wrapText="1"/>
    </xf>
    <xf numFmtId="0" fontId="20" fillId="0" borderId="0" xfId="3" applyFont="1" applyFill="1" applyBorder="1" applyAlignment="1" applyProtection="1">
      <alignment horizontal="justify" vertical="center" wrapText="1"/>
    </xf>
    <xf numFmtId="43" fontId="16" fillId="0" borderId="0" xfId="4" applyFont="1" applyFill="1" applyBorder="1" applyAlignment="1">
      <alignment horizontal="center"/>
    </xf>
    <xf numFmtId="171" fontId="20" fillId="0" borderId="0" xfId="4" applyNumberFormat="1" applyFont="1" applyFill="1" applyBorder="1" applyAlignment="1">
      <alignment horizontal="justify" vertical="center" wrapText="1"/>
    </xf>
    <xf numFmtId="170" fontId="21" fillId="0" borderId="0" xfId="1" applyNumberFormat="1" applyFont="1" applyFill="1" applyBorder="1"/>
    <xf numFmtId="9" fontId="19" fillId="0" borderId="0" xfId="1" applyNumberFormat="1" applyFont="1" applyFill="1" applyBorder="1"/>
    <xf numFmtId="43" fontId="19" fillId="0" borderId="0" xfId="4" applyFont="1" applyFill="1" applyBorder="1" applyAlignment="1">
      <alignment horizontal="center"/>
    </xf>
    <xf numFmtId="170" fontId="21" fillId="0" borderId="0" xfId="1" applyNumberFormat="1" applyFont="1" applyFill="1" applyBorder="1" applyAlignment="1">
      <alignment vertical="justify"/>
    </xf>
    <xf numFmtId="170" fontId="21" fillId="0" borderId="0" xfId="1" applyNumberFormat="1" applyFont="1" applyFill="1" applyBorder="1" applyAlignment="1">
      <alignment horizontal="left" indent="2"/>
    </xf>
    <xf numFmtId="0" fontId="15" fillId="0" borderId="0" xfId="1" applyFont="1" applyFill="1" applyBorder="1" applyAlignment="1">
      <alignment vertical="center"/>
    </xf>
    <xf numFmtId="171" fontId="15" fillId="0" borderId="0" xfId="4" applyNumberFormat="1" applyFont="1" applyFill="1" applyBorder="1" applyAlignment="1">
      <alignment horizontal="justify" vertical="center" wrapText="1"/>
    </xf>
    <xf numFmtId="9" fontId="15" fillId="0" borderId="0" xfId="2" applyNumberFormat="1" applyFont="1" applyFill="1" applyBorder="1" applyAlignment="1">
      <alignment horizontal="center" vertical="center"/>
    </xf>
    <xf numFmtId="169" fontId="15" fillId="0" borderId="0" xfId="2" applyNumberFormat="1" applyFont="1" applyFill="1" applyBorder="1" applyAlignment="1">
      <alignment horizontal="center" vertical="center"/>
    </xf>
    <xf numFmtId="170" fontId="21" fillId="0" borderId="0" xfId="1" applyNumberFormat="1" applyFont="1" applyFill="1" applyAlignment="1">
      <alignment vertical="center"/>
    </xf>
    <xf numFmtId="0" fontId="15" fillId="0" borderId="0" xfId="1" applyFont="1" applyFill="1" applyAlignment="1">
      <alignment vertical="center" wrapText="1"/>
    </xf>
    <xf numFmtId="0" fontId="23" fillId="0" borderId="0" xfId="1" applyFont="1" applyFill="1"/>
    <xf numFmtId="0" fontId="12" fillId="3" borderId="11" xfId="1" applyFont="1" applyFill="1" applyBorder="1" applyAlignment="1">
      <alignment vertical="center"/>
    </xf>
    <xf numFmtId="170" fontId="15" fillId="3" borderId="11" xfId="1" applyNumberFormat="1" applyFont="1" applyFill="1" applyBorder="1"/>
    <xf numFmtId="9" fontId="15" fillId="3" borderId="11" xfId="2" applyFont="1" applyFill="1" applyBorder="1"/>
    <xf numFmtId="0" fontId="11" fillId="0" borderId="13" xfId="5" applyFont="1" applyFill="1" applyBorder="1" applyAlignment="1">
      <alignment vertical="center" wrapText="1"/>
    </xf>
    <xf numFmtId="43" fontId="12" fillId="0" borderId="13" xfId="5" applyNumberFormat="1" applyFont="1" applyFill="1" applyBorder="1" applyAlignment="1">
      <alignment vertical="center" wrapText="1"/>
    </xf>
    <xf numFmtId="43" fontId="16" fillId="0" borderId="0" xfId="4" applyFont="1" applyFill="1"/>
    <xf numFmtId="167" fontId="11" fillId="0" borderId="13" xfId="5" applyNumberFormat="1" applyFont="1" applyFill="1" applyBorder="1" applyAlignment="1">
      <alignment vertical="center" wrapText="1"/>
    </xf>
    <xf numFmtId="43" fontId="11" fillId="0" borderId="13" xfId="4" applyFont="1" applyFill="1" applyBorder="1" applyAlignment="1">
      <alignment vertical="center" wrapText="1"/>
    </xf>
    <xf numFmtId="167" fontId="21" fillId="0" borderId="0" xfId="1" applyNumberFormat="1" applyFont="1" applyFill="1" applyBorder="1"/>
    <xf numFmtId="9" fontId="21" fillId="0" borderId="0" xfId="2" applyFont="1" applyFill="1" applyBorder="1"/>
    <xf numFmtId="0" fontId="20" fillId="0" borderId="0" xfId="1" applyFont="1" applyAlignment="1">
      <alignment vertical="center"/>
    </xf>
    <xf numFmtId="0" fontId="20" fillId="0" borderId="0" xfId="1" applyFont="1"/>
    <xf numFmtId="43" fontId="10" fillId="0" borderId="0" xfId="1" applyNumberFormat="1"/>
    <xf numFmtId="170" fontId="10" fillId="0" borderId="0" xfId="1" applyNumberFormat="1"/>
    <xf numFmtId="0" fontId="20" fillId="0" borderId="0" xfId="1" applyFont="1" applyAlignment="1">
      <alignment horizontal="left" vertical="center" indent="1"/>
    </xf>
    <xf numFmtId="0" fontId="1" fillId="0" borderId="0" xfId="0" applyFont="1" applyFill="1" applyAlignment="1">
      <alignment horizontal="center"/>
    </xf>
    <xf numFmtId="0" fontId="0" fillId="0" borderId="0" xfId="0" applyFont="1" applyFill="1" applyBorder="1" applyAlignment="1">
      <alignment horizontal="left" wrapText="1"/>
    </xf>
    <xf numFmtId="0" fontId="28" fillId="0" borderId="0" xfId="0" applyFont="1" applyBorder="1" applyAlignment="1">
      <alignment horizontal="left" indent="2"/>
    </xf>
    <xf numFmtId="0" fontId="0" fillId="0" borderId="0" xfId="0" applyFont="1" applyBorder="1"/>
    <xf numFmtId="4" fontId="1" fillId="0" borderId="0" xfId="0" applyNumberFormat="1" applyFont="1" applyBorder="1" applyAlignment="1">
      <alignment horizontal="right" vertical="center"/>
    </xf>
    <xf numFmtId="0" fontId="28" fillId="0" borderId="0" xfId="0" applyFont="1" applyFill="1" applyAlignment="1">
      <alignment horizontal="left" indent="3"/>
    </xf>
    <xf numFmtId="0" fontId="28" fillId="0" borderId="0" xfId="0" applyFont="1" applyBorder="1" applyAlignment="1">
      <alignment horizontal="left"/>
    </xf>
    <xf numFmtId="0" fontId="1" fillId="0" borderId="0" xfId="0" applyFont="1" applyBorder="1"/>
    <xf numFmtId="4" fontId="0" fillId="0" borderId="0" xfId="0" applyNumberFormat="1" applyFont="1" applyBorder="1" applyAlignment="1">
      <alignment horizontal="left" vertical="center"/>
    </xf>
    <xf numFmtId="3" fontId="0" fillId="0" borderId="0" xfId="0" applyNumberFormat="1" applyFont="1" applyBorder="1" applyAlignment="1">
      <alignment horizontal="left"/>
    </xf>
    <xf numFmtId="4" fontId="9" fillId="0" borderId="0" xfId="0" applyNumberFormat="1" applyFont="1" applyBorder="1" applyAlignment="1">
      <alignment horizontal="left" vertical="center"/>
    </xf>
    <xf numFmtId="3" fontId="0" fillId="0" borderId="5" xfId="0" applyNumberFormat="1" applyFont="1" applyFill="1" applyBorder="1" applyAlignment="1">
      <alignment horizontal="left"/>
    </xf>
    <xf numFmtId="3" fontId="9" fillId="0" borderId="0" xfId="0" applyNumberFormat="1" applyFont="1" applyBorder="1" applyAlignment="1">
      <alignment horizontal="right" vertical="center"/>
    </xf>
    <xf numFmtId="3" fontId="0" fillId="0" borderId="0" xfId="0" applyNumberFormat="1" applyFont="1" applyBorder="1" applyAlignment="1">
      <alignment horizontal="right" vertical="center"/>
    </xf>
    <xf numFmtId="0" fontId="1" fillId="0" borderId="0" xfId="0" applyFont="1" applyFill="1" applyAlignment="1">
      <alignment horizontal="center"/>
    </xf>
    <xf numFmtId="0" fontId="1" fillId="0" borderId="0" xfId="0" applyFont="1" applyFill="1"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center"/>
    </xf>
    <xf numFmtId="172" fontId="0" fillId="0" borderId="0" xfId="8" applyNumberFormat="1" applyFont="1"/>
    <xf numFmtId="0" fontId="1" fillId="0" borderId="0" xfId="0" applyFont="1" applyFill="1" applyAlignment="1"/>
    <xf numFmtId="0" fontId="1" fillId="0" borderId="0" xfId="0" applyFont="1" applyFill="1" applyBorder="1" applyAlignment="1"/>
    <xf numFmtId="172" fontId="0" fillId="0" borderId="5" xfId="8" applyNumberFormat="1" applyFont="1" applyFill="1" applyBorder="1"/>
    <xf numFmtId="0" fontId="0" fillId="0" borderId="0" xfId="0" applyFont="1" applyFill="1" applyAlignment="1"/>
    <xf numFmtId="0" fontId="1" fillId="0" borderId="0" xfId="0" applyFont="1" applyFill="1" applyBorder="1" applyAlignment="1">
      <alignment horizontal="right"/>
    </xf>
    <xf numFmtId="0" fontId="0" fillId="0" borderId="0" xfId="0" applyFont="1" applyFill="1" applyBorder="1" applyAlignment="1">
      <alignment horizontal="right"/>
    </xf>
    <xf numFmtId="0" fontId="0" fillId="0" borderId="0" xfId="0" applyFont="1" applyBorder="1" applyAlignment="1">
      <alignment horizontal="center"/>
    </xf>
    <xf numFmtId="4" fontId="2" fillId="0" borderId="0" xfId="0" applyNumberFormat="1" applyFont="1" applyBorder="1" applyAlignment="1">
      <alignment horizontal="right" vertical="center"/>
    </xf>
    <xf numFmtId="4" fontId="0" fillId="0" borderId="0" xfId="0" applyNumberFormat="1" applyFont="1" applyBorder="1"/>
    <xf numFmtId="4" fontId="0" fillId="0" borderId="0" xfId="0" applyNumberFormat="1" applyFont="1" applyFill="1" applyBorder="1"/>
    <xf numFmtId="4" fontId="1" fillId="0" borderId="0" xfId="0" applyNumberFormat="1" applyFont="1" applyFill="1" applyBorder="1"/>
    <xf numFmtId="0" fontId="2" fillId="0" borderId="0" xfId="0" applyFont="1" applyFill="1" applyBorder="1" applyAlignment="1">
      <alignment vertical="center" wrapText="1"/>
    </xf>
    <xf numFmtId="0" fontId="9" fillId="0" borderId="0" xfId="0" applyFont="1" applyFill="1" applyBorder="1" applyAlignment="1">
      <alignment vertical="center" wrapText="1"/>
    </xf>
    <xf numFmtId="0" fontId="2" fillId="0" borderId="0" xfId="0" applyFont="1" applyFill="1" applyBorder="1" applyAlignment="1">
      <alignment vertical="center"/>
    </xf>
    <xf numFmtId="4" fontId="0" fillId="0" borderId="0" xfId="0" applyNumberFormat="1" applyFont="1" applyFill="1" applyBorder="1" applyAlignment="1">
      <alignment horizontal="right" vertical="center"/>
    </xf>
    <xf numFmtId="4" fontId="2" fillId="0" borderId="0" xfId="0" applyNumberFormat="1" applyFont="1" applyFill="1" applyBorder="1" applyAlignment="1">
      <alignment horizontal="right" vertical="center"/>
    </xf>
    <xf numFmtId="4" fontId="9" fillId="0" borderId="0" xfId="0" applyNumberFormat="1" applyFont="1" applyFill="1" applyBorder="1" applyAlignment="1">
      <alignment horizontal="right" vertical="center"/>
    </xf>
    <xf numFmtId="0" fontId="1" fillId="0" borderId="0" xfId="0" applyFont="1" applyFill="1" applyBorder="1" applyAlignment="1">
      <alignment vertical="center"/>
    </xf>
    <xf numFmtId="4" fontId="1" fillId="0" borderId="0" xfId="0" applyNumberFormat="1" applyFont="1" applyFill="1" applyBorder="1" applyAlignment="1">
      <alignment horizontal="right" vertical="center"/>
    </xf>
    <xf numFmtId="0" fontId="0" fillId="0" borderId="0" xfId="0" applyFont="1" applyFill="1" applyBorder="1" applyAlignment="1">
      <alignment horizontal="left"/>
    </xf>
    <xf numFmtId="172" fontId="0" fillId="0" borderId="0" xfId="8" applyNumberFormat="1" applyFont="1" applyAlignment="1">
      <alignment horizontal="center"/>
    </xf>
    <xf numFmtId="172" fontId="9" fillId="0" borderId="0" xfId="8" applyNumberFormat="1" applyFont="1" applyBorder="1" applyAlignment="1">
      <alignment horizontal="right" vertical="center"/>
    </xf>
    <xf numFmtId="172" fontId="0" fillId="0" borderId="0" xfId="8" applyNumberFormat="1" applyFont="1" applyBorder="1" applyAlignment="1">
      <alignment horizontal="right" vertical="center"/>
    </xf>
    <xf numFmtId="172" fontId="0" fillId="0" borderId="0" xfId="8" applyNumberFormat="1" applyFont="1" applyFill="1"/>
    <xf numFmtId="0" fontId="27" fillId="0" borderId="0" xfId="0" applyFont="1" applyFill="1" applyBorder="1"/>
    <xf numFmtId="0" fontId="0" fillId="0" borderId="0" xfId="0" applyFont="1" applyBorder="1" applyAlignment="1">
      <alignment horizontal="right"/>
    </xf>
    <xf numFmtId="0" fontId="0" fillId="0" borderId="0" xfId="0" applyFont="1" applyFill="1" applyBorder="1" applyAlignment="1">
      <alignment horizontal="center"/>
    </xf>
    <xf numFmtId="0" fontId="0" fillId="0" borderId="0" xfId="0" applyFill="1" applyBorder="1"/>
    <xf numFmtId="0" fontId="0" fillId="0" borderId="0" xfId="0" applyFill="1"/>
    <xf numFmtId="0" fontId="30" fillId="0" borderId="0" xfId="0" applyFont="1" applyFill="1" applyBorder="1" applyAlignment="1">
      <alignment vertical="center" wrapText="1"/>
    </xf>
    <xf numFmtId="0" fontId="0" fillId="0" borderId="0" xfId="0" applyFont="1" applyBorder="1" applyAlignment="1">
      <alignment horizontal="left"/>
    </xf>
    <xf numFmtId="3" fontId="0" fillId="0"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172" fontId="9" fillId="0" borderId="0" xfId="8" applyNumberFormat="1" applyFont="1" applyFill="1" applyBorder="1" applyAlignment="1">
      <alignment horizontal="right" vertical="center"/>
    </xf>
    <xf numFmtId="172" fontId="0" fillId="0" borderId="0" xfId="8" applyNumberFormat="1" applyFont="1" applyFill="1" applyBorder="1"/>
    <xf numFmtId="172" fontId="0" fillId="0" borderId="0" xfId="8" applyNumberFormat="1" applyFont="1" applyFill="1" applyAlignment="1">
      <alignment horizontal="center"/>
    </xf>
    <xf numFmtId="0" fontId="0" fillId="0" borderId="0" xfId="0" applyFont="1" applyBorder="1" applyAlignment="1">
      <alignment horizontal="left" indent="3"/>
    </xf>
    <xf numFmtId="0" fontId="31" fillId="0" borderId="0" xfId="1" applyFont="1" applyBorder="1" applyAlignment="1">
      <alignment horizontal="left" vertical="center" indent="3"/>
    </xf>
    <xf numFmtId="0" fontId="32" fillId="0" borderId="0" xfId="0" applyFont="1" applyBorder="1" applyAlignment="1">
      <alignment horizontal="left" indent="7"/>
    </xf>
    <xf numFmtId="3" fontId="0" fillId="0" borderId="5" xfId="0" applyNumberFormat="1" applyFont="1" applyFill="1" applyBorder="1" applyAlignment="1">
      <alignment horizontal="right"/>
    </xf>
    <xf numFmtId="172" fontId="9" fillId="0" borderId="0" xfId="8" applyNumberFormat="1" applyFont="1" applyFill="1" applyBorder="1" applyAlignment="1">
      <alignment horizontal="center" vertical="center"/>
    </xf>
    <xf numFmtId="172" fontId="0" fillId="0" borderId="0" xfId="8" applyNumberFormat="1" applyFont="1" applyFill="1" applyBorder="1" applyAlignment="1">
      <alignment horizontal="center"/>
    </xf>
    <xf numFmtId="172" fontId="0" fillId="0" borderId="5" xfId="8" applyNumberFormat="1" applyFont="1" applyFill="1" applyBorder="1" applyAlignment="1">
      <alignment horizontal="center"/>
    </xf>
    <xf numFmtId="172" fontId="0" fillId="0" borderId="0" xfId="0" applyNumberFormat="1" applyFont="1"/>
    <xf numFmtId="0" fontId="27" fillId="0" borderId="0" xfId="0" applyFont="1"/>
    <xf numFmtId="0" fontId="1" fillId="0" borderId="0" xfId="0" applyFont="1" applyFill="1" applyAlignment="1">
      <alignment horizontal="center"/>
    </xf>
    <xf numFmtId="0" fontId="1" fillId="0" borderId="0" xfId="0" applyFont="1" applyFill="1" applyBorder="1" applyAlignment="1">
      <alignment horizontal="center"/>
    </xf>
    <xf numFmtId="0" fontId="30" fillId="0" borderId="1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0" fillId="0" borderId="0" xfId="0" applyFont="1" applyFill="1"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8" fillId="0" borderId="0" xfId="1" applyFont="1" applyFill="1" applyBorder="1" applyAlignment="1">
      <alignment horizontal="center" vertical="center"/>
    </xf>
    <xf numFmtId="0" fontId="12" fillId="0" borderId="0" xfId="1" applyFont="1" applyFill="1" applyAlignment="1">
      <alignment horizontal="center"/>
    </xf>
    <xf numFmtId="0" fontId="18" fillId="3" borderId="1" xfId="1" applyFont="1" applyFill="1" applyBorder="1" applyAlignment="1">
      <alignment horizontal="left" vertical="center" wrapText="1"/>
    </xf>
    <xf numFmtId="0" fontId="18" fillId="3" borderId="2" xfId="1" applyFont="1" applyFill="1" applyBorder="1" applyAlignment="1">
      <alignment horizontal="left" vertical="center" wrapText="1"/>
    </xf>
    <xf numFmtId="164" fontId="18" fillId="3" borderId="7" xfId="1" applyNumberFormat="1" applyFont="1" applyFill="1" applyBorder="1" applyAlignment="1">
      <alignment horizontal="center" vertical="center"/>
    </xf>
    <xf numFmtId="164" fontId="18" fillId="3" borderId="8" xfId="1" applyNumberFormat="1" applyFont="1" applyFill="1" applyBorder="1" applyAlignment="1">
      <alignment horizontal="center" vertical="center"/>
    </xf>
    <xf numFmtId="164" fontId="18" fillId="3" borderId="9" xfId="1" applyNumberFormat="1" applyFont="1" applyFill="1" applyBorder="1" applyAlignment="1">
      <alignment horizontal="center" vertical="center"/>
    </xf>
  </cellXfs>
  <cellStyles count="9">
    <cellStyle name="Hipervínculo" xfId="3" builtinId="8"/>
    <cellStyle name="Millares" xfId="8" builtinId="3"/>
    <cellStyle name="Millares 2" xfId="4"/>
    <cellStyle name="Normal" xfId="0" builtinId="0"/>
    <cellStyle name="Normal 2" xfId="1"/>
    <cellStyle name="Normal 2 2" xfId="6"/>
    <cellStyle name="Normal 3" xfId="7"/>
    <cellStyle name="Normal 4" xf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General/2011/INVERSION%20SOCIAL/Ejecuciones%20Mensuales%20Inversion%20social/INFORME%20DE%20EJECUCION%20VERSION%20LUZMARINA/Ejecuci&#243;n%20Social%20Diciembr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este"/>
      <sheetName val="Sureste"/>
      <sheetName val="Alajuela"/>
      <sheetName val="Cartago"/>
      <sheetName val="Heredia"/>
      <sheetName val="Guanacaste"/>
      <sheetName val="Puntarenas"/>
      <sheetName val="Limon"/>
      <sheetName val="Brunca"/>
      <sheetName val="Huetar Norte"/>
      <sheetName val="REGIONAL"/>
      <sheetName val="RESUMEN X Gerencia"/>
      <sheetName val="CENTRAL"/>
      <sheetName val="Consolidora"/>
      <sheetName val="INSTITUCIONAL"/>
      <sheetName val="Resumen Inst"/>
      <sheetName val="Otras Acciones "/>
      <sheetName val="seg alimentaria"/>
      <sheetName val="Hoja1"/>
    </sheetNames>
    <sheetDataSet>
      <sheetData sheetId="0">
        <row r="53">
          <cell r="C53">
            <v>2590961.7519999999</v>
          </cell>
        </row>
      </sheetData>
      <sheetData sheetId="1">
        <row r="53">
          <cell r="C53">
            <v>2176051.4709999999</v>
          </cell>
        </row>
      </sheetData>
      <sheetData sheetId="2">
        <row r="53">
          <cell r="C53">
            <v>1824600.534</v>
          </cell>
        </row>
      </sheetData>
      <sheetData sheetId="3">
        <row r="53">
          <cell r="C53">
            <v>1588413.3120000002</v>
          </cell>
        </row>
      </sheetData>
      <sheetData sheetId="4">
        <row r="53">
          <cell r="C53">
            <v>1750545.0090000001</v>
          </cell>
        </row>
      </sheetData>
      <sheetData sheetId="5">
        <row r="53">
          <cell r="C53">
            <v>2299349.4470000002</v>
          </cell>
        </row>
      </sheetData>
      <sheetData sheetId="6">
        <row r="53">
          <cell r="C53">
            <v>2541638.645</v>
          </cell>
        </row>
      </sheetData>
      <sheetData sheetId="7">
        <row r="53">
          <cell r="C53">
            <v>1484202.4779999999</v>
          </cell>
        </row>
      </sheetData>
      <sheetData sheetId="8">
        <row r="53">
          <cell r="C53">
            <v>3272015.5639999998</v>
          </cell>
        </row>
      </sheetData>
      <sheetData sheetId="9">
        <row r="53">
          <cell r="C53">
            <v>1859271.7250000001</v>
          </cell>
        </row>
      </sheetData>
      <sheetData sheetId="10">
        <row r="13">
          <cell r="C13">
            <v>17773823.963</v>
          </cell>
          <cell r="D13">
            <v>7246789.3820000002</v>
          </cell>
          <cell r="E13">
            <v>0</v>
          </cell>
          <cell r="G13">
            <v>17699299.728999998</v>
          </cell>
          <cell r="H13">
            <v>6222290.7200000007</v>
          </cell>
          <cell r="I13">
            <v>0</v>
          </cell>
        </row>
        <row r="14">
          <cell r="C14">
            <v>0</v>
          </cell>
          <cell r="D14">
            <v>0</v>
          </cell>
          <cell r="E14">
            <v>0</v>
          </cell>
          <cell r="G14">
            <v>0</v>
          </cell>
          <cell r="H14">
            <v>0</v>
          </cell>
          <cell r="I14">
            <v>0</v>
          </cell>
        </row>
        <row r="15">
          <cell r="C15">
            <v>189862.56300000002</v>
          </cell>
          <cell r="D15">
            <v>119148.86300000001</v>
          </cell>
          <cell r="E15">
            <v>0</v>
          </cell>
          <cell r="G15">
            <v>183742.36300000001</v>
          </cell>
          <cell r="H15">
            <v>116463.90100000001</v>
          </cell>
          <cell r="I15">
            <v>0</v>
          </cell>
        </row>
        <row r="16">
          <cell r="C16">
            <v>1194764.547</v>
          </cell>
          <cell r="D16">
            <v>686970.24699999997</v>
          </cell>
          <cell r="E16">
            <v>0</v>
          </cell>
          <cell r="G16">
            <v>1187373.558</v>
          </cell>
          <cell r="H16">
            <v>682648.76199999999</v>
          </cell>
          <cell r="I16">
            <v>0</v>
          </cell>
        </row>
        <row r="18">
          <cell r="C18">
            <v>0</v>
          </cell>
          <cell r="D18">
            <v>0</v>
          </cell>
          <cell r="E18">
            <v>6421180.5080000004</v>
          </cell>
          <cell r="G18">
            <v>0</v>
          </cell>
          <cell r="H18">
            <v>0</v>
          </cell>
          <cell r="I18">
            <v>6412143.0099999998</v>
          </cell>
        </row>
        <row r="19">
          <cell r="C19">
            <v>0</v>
          </cell>
          <cell r="D19">
            <v>0</v>
          </cell>
          <cell r="E19">
            <v>0</v>
          </cell>
          <cell r="G19">
            <v>0</v>
          </cell>
          <cell r="H19">
            <v>0</v>
          </cell>
          <cell r="I19">
            <v>0</v>
          </cell>
        </row>
        <row r="20">
          <cell r="C20">
            <v>0</v>
          </cell>
          <cell r="D20">
            <v>0</v>
          </cell>
          <cell r="E20">
            <v>0</v>
          </cell>
          <cell r="G20">
            <v>0</v>
          </cell>
          <cell r="H20">
            <v>0</v>
          </cell>
          <cell r="I20">
            <v>0</v>
          </cell>
        </row>
        <row r="21">
          <cell r="C21">
            <v>0</v>
          </cell>
          <cell r="D21">
            <v>0</v>
          </cell>
          <cell r="E21">
            <v>0</v>
          </cell>
          <cell r="G21">
            <v>0</v>
          </cell>
          <cell r="H21">
            <v>0</v>
          </cell>
        </row>
        <row r="22">
          <cell r="C22">
            <v>0</v>
          </cell>
          <cell r="D22">
            <v>0</v>
          </cell>
        </row>
        <row r="23">
          <cell r="C23">
            <v>0</v>
          </cell>
          <cell r="D23">
            <v>0</v>
          </cell>
          <cell r="E23">
            <v>2075</v>
          </cell>
          <cell r="G23">
            <v>0</v>
          </cell>
          <cell r="H23">
            <v>0</v>
          </cell>
          <cell r="I23">
            <v>0</v>
          </cell>
        </row>
        <row r="24">
          <cell r="C24">
            <v>0</v>
          </cell>
          <cell r="D24">
            <v>0</v>
          </cell>
          <cell r="E24">
            <v>47583560.515000001</v>
          </cell>
          <cell r="G24">
            <v>0</v>
          </cell>
          <cell r="H24">
            <v>0</v>
          </cell>
          <cell r="I24">
            <v>47545280.515000001</v>
          </cell>
        </row>
        <row r="25">
          <cell r="C25">
            <v>0</v>
          </cell>
          <cell r="D25">
            <v>0</v>
          </cell>
          <cell r="E25">
            <v>0</v>
          </cell>
          <cell r="G25">
            <v>0</v>
          </cell>
          <cell r="H25">
            <v>0</v>
          </cell>
          <cell r="I25">
            <v>0</v>
          </cell>
        </row>
        <row r="26">
          <cell r="C26">
            <v>0</v>
          </cell>
          <cell r="D26">
            <v>0</v>
          </cell>
          <cell r="E26">
            <v>0</v>
          </cell>
          <cell r="G26">
            <v>0</v>
          </cell>
          <cell r="H26">
            <v>0</v>
          </cell>
          <cell r="I26">
            <v>0</v>
          </cell>
        </row>
        <row r="27">
          <cell r="C27">
            <v>63295</v>
          </cell>
          <cell r="D27">
            <v>0</v>
          </cell>
          <cell r="E27">
            <v>0</v>
          </cell>
          <cell r="G27">
            <v>39995</v>
          </cell>
          <cell r="H27">
            <v>0</v>
          </cell>
          <cell r="I27">
            <v>0</v>
          </cell>
        </row>
        <row r="28">
          <cell r="C28">
            <v>63295</v>
          </cell>
          <cell r="E28">
            <v>0</v>
          </cell>
          <cell r="G28">
            <v>39995</v>
          </cell>
          <cell r="I28">
            <v>0</v>
          </cell>
        </row>
        <row r="29">
          <cell r="C29">
            <v>0</v>
          </cell>
          <cell r="D29">
            <v>0</v>
          </cell>
          <cell r="G29">
            <v>0</v>
          </cell>
          <cell r="H29">
            <v>0</v>
          </cell>
        </row>
        <row r="30">
          <cell r="C30">
            <v>0</v>
          </cell>
          <cell r="E30">
            <v>0</v>
          </cell>
          <cell r="G30">
            <v>0</v>
          </cell>
          <cell r="I30">
            <v>0</v>
          </cell>
        </row>
        <row r="31">
          <cell r="E31">
            <v>288314.29499999998</v>
          </cell>
          <cell r="I31">
            <v>287310.04499999998</v>
          </cell>
        </row>
        <row r="32">
          <cell r="D32">
            <v>0</v>
          </cell>
          <cell r="G32">
            <v>0</v>
          </cell>
          <cell r="H32">
            <v>0</v>
          </cell>
          <cell r="I32">
            <v>220762.63099999999</v>
          </cell>
        </row>
        <row r="33">
          <cell r="C33">
            <v>0</v>
          </cell>
          <cell r="D33">
            <v>0</v>
          </cell>
          <cell r="E33">
            <v>224658.63</v>
          </cell>
          <cell r="G33">
            <v>0</v>
          </cell>
          <cell r="H33">
            <v>0</v>
          </cell>
          <cell r="I33">
            <v>220762.63099999999</v>
          </cell>
        </row>
        <row r="34">
          <cell r="C34">
            <v>0</v>
          </cell>
          <cell r="D34">
            <v>0</v>
          </cell>
          <cell r="E34">
            <v>992660.6810000001</v>
          </cell>
          <cell r="G34">
            <v>0</v>
          </cell>
          <cell r="H34">
            <v>0</v>
          </cell>
          <cell r="I34">
            <v>989542.53300000005</v>
          </cell>
        </row>
        <row r="35">
          <cell r="C35">
            <v>0</v>
          </cell>
          <cell r="E35">
            <v>992660.6810000001</v>
          </cell>
          <cell r="G35">
            <v>0</v>
          </cell>
          <cell r="I35">
            <v>989542.53300000005</v>
          </cell>
        </row>
        <row r="38">
          <cell r="C38">
            <v>2165303.8640000001</v>
          </cell>
          <cell r="D38">
            <v>100940.47199999999</v>
          </cell>
          <cell r="E38">
            <v>0</v>
          </cell>
          <cell r="G38">
            <v>2160238.1290000002</v>
          </cell>
          <cell r="H38">
            <v>99503.905999999988</v>
          </cell>
          <cell r="I38">
            <v>0</v>
          </cell>
        </row>
        <row r="40">
          <cell r="C40">
            <v>0</v>
          </cell>
        </row>
        <row r="42">
          <cell r="C42">
            <v>0</v>
          </cell>
          <cell r="D42">
            <v>340000</v>
          </cell>
          <cell r="E42">
            <v>0</v>
          </cell>
          <cell r="G42">
            <v>0</v>
          </cell>
          <cell r="H42">
            <v>175000</v>
          </cell>
          <cell r="I42">
            <v>0</v>
          </cell>
        </row>
        <row r="43">
          <cell r="C43">
            <v>0</v>
          </cell>
          <cell r="D43">
            <v>0</v>
          </cell>
          <cell r="E43">
            <v>0</v>
          </cell>
          <cell r="G43">
            <v>0</v>
          </cell>
          <cell r="H43">
            <v>0</v>
          </cell>
          <cell r="I43">
            <v>0</v>
          </cell>
        </row>
        <row r="44">
          <cell r="C44">
            <v>0</v>
          </cell>
          <cell r="D44">
            <v>0</v>
          </cell>
          <cell r="E44">
            <v>0</v>
          </cell>
          <cell r="G44">
            <v>0</v>
          </cell>
          <cell r="H44">
            <v>0</v>
          </cell>
          <cell r="I44">
            <v>0</v>
          </cell>
        </row>
        <row r="45">
          <cell r="C45">
            <v>0</v>
          </cell>
          <cell r="D45">
            <v>30000</v>
          </cell>
          <cell r="E45">
            <v>0</v>
          </cell>
          <cell r="G45">
            <v>0</v>
          </cell>
          <cell r="H45">
            <v>30000</v>
          </cell>
          <cell r="I45">
            <v>0</v>
          </cell>
        </row>
        <row r="46">
          <cell r="E46">
            <v>0</v>
          </cell>
        </row>
        <row r="47">
          <cell r="C47">
            <v>0</v>
          </cell>
          <cell r="D47">
            <v>2056962.4980000001</v>
          </cell>
          <cell r="E47">
            <v>0</v>
          </cell>
          <cell r="G47">
            <v>0</v>
          </cell>
          <cell r="H47">
            <v>1954584.5289999999</v>
          </cell>
          <cell r="I47">
            <v>0</v>
          </cell>
        </row>
        <row r="48">
          <cell r="C48">
            <v>0</v>
          </cell>
          <cell r="D48">
            <v>335000</v>
          </cell>
          <cell r="E48">
            <v>0</v>
          </cell>
          <cell r="G48">
            <v>0</v>
          </cell>
          <cell r="H48">
            <v>325000</v>
          </cell>
          <cell r="I48">
            <v>0</v>
          </cell>
        </row>
        <row r="49">
          <cell r="C49">
            <v>0</v>
          </cell>
          <cell r="D49">
            <v>74057.650999999998</v>
          </cell>
          <cell r="E49">
            <v>0</v>
          </cell>
          <cell r="G49">
            <v>0</v>
          </cell>
          <cell r="H49">
            <v>71057.650999999998</v>
          </cell>
          <cell r="I49">
            <v>0</v>
          </cell>
        </row>
        <row r="50">
          <cell r="C50">
            <v>0</v>
          </cell>
          <cell r="D50">
            <v>89000</v>
          </cell>
          <cell r="E50">
            <v>0</v>
          </cell>
          <cell r="G50">
            <v>0</v>
          </cell>
          <cell r="H50">
            <v>58711</v>
          </cell>
          <cell r="I50">
            <v>0</v>
          </cell>
        </row>
        <row r="51">
          <cell r="C51">
            <v>0</v>
          </cell>
          <cell r="D51">
            <v>104000</v>
          </cell>
          <cell r="E51">
            <v>0</v>
          </cell>
          <cell r="G51">
            <v>0</v>
          </cell>
          <cell r="H51">
            <v>104000</v>
          </cell>
          <cell r="I51">
            <v>0</v>
          </cell>
        </row>
        <row r="52">
          <cell r="C52">
            <v>0</v>
          </cell>
          <cell r="D52">
            <v>50000</v>
          </cell>
          <cell r="E52">
            <v>0</v>
          </cell>
          <cell r="G52">
            <v>0</v>
          </cell>
          <cell r="H52">
            <v>50000</v>
          </cell>
          <cell r="I52">
            <v>0</v>
          </cell>
        </row>
      </sheetData>
      <sheetData sheetId="11"/>
      <sheetData sheetId="12">
        <row r="13">
          <cell r="D13">
            <v>1369.4749999999999</v>
          </cell>
          <cell r="H13">
            <v>1369.4749999999999</v>
          </cell>
        </row>
        <row r="40">
          <cell r="C40">
            <v>0</v>
          </cell>
        </row>
        <row r="42">
          <cell r="D42">
            <v>53550</v>
          </cell>
          <cell r="E42">
            <v>0</v>
          </cell>
          <cell r="G42">
            <v>0</v>
          </cell>
          <cell r="H42">
            <v>53550</v>
          </cell>
          <cell r="I42">
            <v>0</v>
          </cell>
        </row>
        <row r="44">
          <cell r="D44">
            <v>8000</v>
          </cell>
          <cell r="G44">
            <v>0</v>
          </cell>
          <cell r="H44">
            <v>8000</v>
          </cell>
          <cell r="I44">
            <v>0</v>
          </cell>
        </row>
        <row r="45">
          <cell r="G45">
            <v>0</v>
          </cell>
          <cell r="H45">
            <v>0</v>
          </cell>
          <cell r="I45">
            <v>0</v>
          </cell>
        </row>
        <row r="46">
          <cell r="G46">
            <v>0</v>
          </cell>
          <cell r="H46">
            <v>0</v>
          </cell>
          <cell r="I46">
            <v>0</v>
          </cell>
        </row>
        <row r="47">
          <cell r="E47">
            <v>0</v>
          </cell>
        </row>
        <row r="48">
          <cell r="D48">
            <v>691835.70900000003</v>
          </cell>
          <cell r="G48">
            <v>0</v>
          </cell>
          <cell r="H48">
            <v>691835.70900000003</v>
          </cell>
          <cell r="I48">
            <v>0</v>
          </cell>
        </row>
        <row r="49">
          <cell r="D49">
            <v>7000</v>
          </cell>
          <cell r="G49">
            <v>0</v>
          </cell>
          <cell r="H49">
            <v>7000</v>
          </cell>
          <cell r="I49">
            <v>0</v>
          </cell>
        </row>
        <row r="50">
          <cell r="G50">
            <v>0</v>
          </cell>
          <cell r="H50">
            <v>0</v>
          </cell>
          <cell r="I50">
            <v>0</v>
          </cell>
        </row>
        <row r="51">
          <cell r="G51">
            <v>0</v>
          </cell>
          <cell r="H51">
            <v>0</v>
          </cell>
          <cell r="I51">
            <v>0</v>
          </cell>
        </row>
        <row r="52">
          <cell r="G52">
            <v>0</v>
          </cell>
          <cell r="H52">
            <v>0</v>
          </cell>
          <cell r="I52">
            <v>0</v>
          </cell>
        </row>
        <row r="53">
          <cell r="G53">
            <v>0</v>
          </cell>
          <cell r="H53">
            <v>0</v>
          </cell>
          <cell r="I53">
            <v>0</v>
          </cell>
        </row>
        <row r="56">
          <cell r="D56">
            <v>70000</v>
          </cell>
          <cell r="F56">
            <v>70000</v>
          </cell>
          <cell r="H56">
            <v>70000</v>
          </cell>
        </row>
        <row r="57">
          <cell r="D57">
            <v>43248</v>
          </cell>
          <cell r="F57">
            <v>43248</v>
          </cell>
          <cell r="H57">
            <v>43248</v>
          </cell>
        </row>
        <row r="58">
          <cell r="D58">
            <v>2731.2560000000003</v>
          </cell>
          <cell r="F58">
            <v>2731.2560000000003</v>
          </cell>
          <cell r="H58">
            <v>2731.2559999999999</v>
          </cell>
        </row>
        <row r="60">
          <cell r="D60">
            <v>281600</v>
          </cell>
          <cell r="F60">
            <v>281600</v>
          </cell>
          <cell r="H60">
            <v>281600</v>
          </cell>
        </row>
        <row r="61">
          <cell r="D61">
            <v>100000</v>
          </cell>
          <cell r="F61">
            <v>100000</v>
          </cell>
          <cell r="H61">
            <v>100000</v>
          </cell>
        </row>
        <row r="62">
          <cell r="D62">
            <v>87306.9</v>
          </cell>
          <cell r="F62">
            <v>87306.9</v>
          </cell>
          <cell r="H62">
            <v>87306.9</v>
          </cell>
        </row>
        <row r="63">
          <cell r="D63">
            <v>193940</v>
          </cell>
          <cell r="F63">
            <v>193940</v>
          </cell>
          <cell r="H63">
            <v>193940</v>
          </cell>
        </row>
        <row r="64">
          <cell r="D64">
            <v>179469.372</v>
          </cell>
          <cell r="F64">
            <v>179469.372</v>
          </cell>
        </row>
        <row r="66">
          <cell r="C66">
            <v>600000</v>
          </cell>
          <cell r="D66">
            <v>300000</v>
          </cell>
          <cell r="F66">
            <v>900000</v>
          </cell>
          <cell r="H66">
            <v>300000</v>
          </cell>
        </row>
      </sheetData>
      <sheetData sheetId="13">
        <row r="2">
          <cell r="B2" t="str">
            <v>AREA ADMINISTRACIÓN FINANCIERA /PRESUPUESTO</v>
          </cell>
        </row>
        <row r="13">
          <cell r="C13">
            <v>1117015.3219999999</v>
          </cell>
          <cell r="D13">
            <v>32893.870000000003</v>
          </cell>
        </row>
        <row r="14">
          <cell r="C14">
            <v>0</v>
          </cell>
          <cell r="D14">
            <v>0</v>
          </cell>
        </row>
        <row r="18">
          <cell r="I18">
            <v>0</v>
          </cell>
        </row>
        <row r="19">
          <cell r="E19">
            <v>0</v>
          </cell>
          <cell r="I19">
            <v>0</v>
          </cell>
        </row>
        <row r="20">
          <cell r="I20">
            <v>0</v>
          </cell>
        </row>
        <row r="22">
          <cell r="D22">
            <v>0</v>
          </cell>
        </row>
        <row r="23">
          <cell r="E23">
            <v>9572.1370000000006</v>
          </cell>
          <cell r="I23">
            <v>0</v>
          </cell>
        </row>
        <row r="24">
          <cell r="I24">
            <v>0</v>
          </cell>
        </row>
        <row r="25">
          <cell r="I25">
            <v>0</v>
          </cell>
        </row>
        <row r="26">
          <cell r="I26">
            <v>0</v>
          </cell>
        </row>
        <row r="27">
          <cell r="C27">
            <v>78728.34</v>
          </cell>
          <cell r="D27">
            <v>0</v>
          </cell>
          <cell r="E27">
            <v>0</v>
          </cell>
          <cell r="G27">
            <v>0</v>
          </cell>
          <cell r="H27">
            <v>0</v>
          </cell>
          <cell r="I27">
            <v>0</v>
          </cell>
        </row>
        <row r="28">
          <cell r="C28">
            <v>78728.34</v>
          </cell>
        </row>
        <row r="29">
          <cell r="G29">
            <v>0</v>
          </cell>
          <cell r="H29">
            <v>0</v>
          </cell>
        </row>
        <row r="32">
          <cell r="D32">
            <v>0</v>
          </cell>
          <cell r="G32">
            <v>0</v>
          </cell>
          <cell r="H32">
            <v>0</v>
          </cell>
          <cell r="I32">
            <v>0</v>
          </cell>
        </row>
        <row r="33">
          <cell r="C33">
            <v>150800</v>
          </cell>
        </row>
        <row r="34">
          <cell r="E34">
            <v>0</v>
          </cell>
          <cell r="G34">
            <v>0</v>
          </cell>
          <cell r="H34">
            <v>0</v>
          </cell>
          <cell r="I34">
            <v>0</v>
          </cell>
        </row>
        <row r="38">
          <cell r="C38">
            <v>195.583</v>
          </cell>
          <cell r="D38">
            <v>2842.9639999999999</v>
          </cell>
          <cell r="G38">
            <v>0</v>
          </cell>
          <cell r="H38">
            <v>0</v>
          </cell>
          <cell r="I38">
            <v>0</v>
          </cell>
        </row>
        <row r="40">
          <cell r="C40">
            <v>0</v>
          </cell>
        </row>
        <row r="43">
          <cell r="D43">
            <v>701.15099999999995</v>
          </cell>
        </row>
        <row r="47">
          <cell r="E47">
            <v>0</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opLeftCell="A19" workbookViewId="0">
      <selection activeCell="A58" sqref="A58"/>
    </sheetView>
  </sheetViews>
  <sheetFormatPr baseColWidth="10" defaultColWidth="11.5703125" defaultRowHeight="15" x14ac:dyDescent="0.25"/>
  <cols>
    <col min="1" max="1" width="58.28515625" style="3" customWidth="1"/>
    <col min="2" max="2" width="15.7109375" style="3" customWidth="1"/>
    <col min="3" max="4" width="12.5703125" style="4" bestFit="1" customWidth="1"/>
    <col min="5" max="5" width="13.5703125" style="4" bestFit="1" customWidth="1"/>
    <col min="6" max="6" width="12.5703125" style="4" bestFit="1" customWidth="1"/>
    <col min="7" max="16384" width="11.5703125" style="4"/>
  </cols>
  <sheetData>
    <row r="1" spans="1:7" ht="15" customHeight="1" x14ac:dyDescent="0.25">
      <c r="A1" s="3" t="s">
        <v>15</v>
      </c>
    </row>
    <row r="2" spans="1:7" ht="15" customHeight="1" x14ac:dyDescent="0.25"/>
    <row r="3" spans="1:7" ht="15" customHeight="1" x14ac:dyDescent="0.25">
      <c r="A3" s="3" t="s">
        <v>16</v>
      </c>
    </row>
    <row r="4" spans="1:7" ht="15" customHeight="1" x14ac:dyDescent="0.25">
      <c r="A4" s="3" t="s">
        <v>17</v>
      </c>
    </row>
    <row r="5" spans="1:7" ht="15" customHeight="1" x14ac:dyDescent="0.25">
      <c r="A5" s="5" t="s">
        <v>18</v>
      </c>
      <c r="B5" s="6" t="s">
        <v>83</v>
      </c>
      <c r="D5" s="7"/>
    </row>
    <row r="6" spans="1:7" ht="15" customHeight="1" x14ac:dyDescent="0.25">
      <c r="A6" s="5" t="s">
        <v>20</v>
      </c>
      <c r="B6" s="8" t="s">
        <v>21</v>
      </c>
      <c r="D6" s="9"/>
    </row>
    <row r="7" spans="1:7" ht="15" customHeight="1" x14ac:dyDescent="0.25">
      <c r="A7" s="5" t="s">
        <v>22</v>
      </c>
      <c r="B7" s="3" t="s">
        <v>23</v>
      </c>
      <c r="C7" s="9"/>
      <c r="D7" s="9"/>
    </row>
    <row r="8" spans="1:7" ht="15" customHeight="1" x14ac:dyDescent="0.25">
      <c r="A8" s="5" t="s">
        <v>24</v>
      </c>
      <c r="B8" s="5" t="s">
        <v>25</v>
      </c>
    </row>
    <row r="9" spans="1:7" ht="15" customHeight="1" x14ac:dyDescent="0.25">
      <c r="A9" s="5" t="s">
        <v>26</v>
      </c>
      <c r="B9" s="5">
        <v>2011</v>
      </c>
    </row>
    <row r="10" spans="1:7" ht="15" customHeight="1" x14ac:dyDescent="0.25"/>
    <row r="11" spans="1:7" ht="15" customHeight="1" thickBot="1" x14ac:dyDescent="0.3">
      <c r="A11" s="10" t="s">
        <v>27</v>
      </c>
      <c r="B11" s="10" t="s">
        <v>28</v>
      </c>
      <c r="C11" s="11" t="s">
        <v>29</v>
      </c>
      <c r="D11" s="11" t="s">
        <v>30</v>
      </c>
      <c r="E11" s="11" t="s">
        <v>31</v>
      </c>
      <c r="F11" s="11" t="s">
        <v>32</v>
      </c>
    </row>
    <row r="12" spans="1:7" ht="15" customHeight="1" x14ac:dyDescent="0.25"/>
    <row r="13" spans="1:7" ht="15" customHeight="1" x14ac:dyDescent="0.25">
      <c r="A13" s="12" t="s">
        <v>33</v>
      </c>
      <c r="B13" s="4"/>
      <c r="G13" s="13"/>
    </row>
    <row r="14" spans="1:7" ht="15" customHeight="1" x14ac:dyDescent="0.25">
      <c r="A14" s="32" t="s">
        <v>70</v>
      </c>
      <c r="B14" s="3" t="s">
        <v>5</v>
      </c>
      <c r="C14" s="13">
        <v>8146</v>
      </c>
      <c r="D14" s="13">
        <v>20232</v>
      </c>
      <c r="E14" s="14" t="s">
        <v>34</v>
      </c>
      <c r="F14" s="13">
        <v>23636</v>
      </c>
      <c r="G14" s="13"/>
    </row>
    <row r="15" spans="1:7" ht="15" customHeight="1" x14ac:dyDescent="0.25">
      <c r="A15" s="12"/>
      <c r="B15" s="3" t="s">
        <v>35</v>
      </c>
      <c r="C15" s="15"/>
      <c r="D15" s="15"/>
      <c r="E15" s="16"/>
      <c r="F15" s="15"/>
      <c r="G15" s="13"/>
    </row>
    <row r="16" spans="1:7" ht="15" customHeight="1" x14ac:dyDescent="0.25">
      <c r="A16" s="12" t="s">
        <v>36</v>
      </c>
      <c r="B16" s="4"/>
      <c r="G16" s="13"/>
    </row>
    <row r="17" spans="1:7" ht="15" customHeight="1" x14ac:dyDescent="0.25">
      <c r="A17" s="32" t="s">
        <v>6</v>
      </c>
      <c r="B17" s="3" t="s">
        <v>5</v>
      </c>
      <c r="C17" s="13">
        <v>107783</v>
      </c>
      <c r="D17" s="13">
        <v>111451</v>
      </c>
      <c r="E17" s="13">
        <v>112917</v>
      </c>
      <c r="F17" s="13">
        <v>117079</v>
      </c>
      <c r="G17" s="13"/>
    </row>
    <row r="18" spans="1:7" ht="15" customHeight="1" x14ac:dyDescent="0.25">
      <c r="A18" s="12"/>
      <c r="B18" s="3" t="s">
        <v>35</v>
      </c>
      <c r="C18" s="15"/>
      <c r="D18" s="15"/>
      <c r="E18" s="15"/>
      <c r="F18" s="15"/>
      <c r="G18" s="13"/>
    </row>
    <row r="19" spans="1:7" ht="15" customHeight="1" x14ac:dyDescent="0.25">
      <c r="A19" s="12" t="s">
        <v>37</v>
      </c>
      <c r="B19" s="4"/>
      <c r="G19" s="13"/>
    </row>
    <row r="20" spans="1:7" ht="15" customHeight="1" x14ac:dyDescent="0.25">
      <c r="A20" s="32" t="s">
        <v>71</v>
      </c>
      <c r="B20" s="3" t="s">
        <v>5</v>
      </c>
      <c r="C20" s="13">
        <v>0</v>
      </c>
      <c r="D20" s="13">
        <v>9136</v>
      </c>
      <c r="E20" s="13">
        <v>9364</v>
      </c>
      <c r="F20" s="13">
        <v>9730</v>
      </c>
      <c r="G20" s="13"/>
    </row>
    <row r="21" spans="1:7" ht="15" customHeight="1" x14ac:dyDescent="0.25">
      <c r="A21" s="12"/>
      <c r="B21" s="3" t="s">
        <v>35</v>
      </c>
      <c r="C21" s="15"/>
      <c r="D21" s="15"/>
      <c r="E21" s="15"/>
      <c r="F21" s="15"/>
      <c r="G21" s="13"/>
    </row>
    <row r="22" spans="1:7" ht="15" customHeight="1" x14ac:dyDescent="0.25">
      <c r="A22" s="17" t="s">
        <v>38</v>
      </c>
      <c r="B22" s="4"/>
    </row>
    <row r="23" spans="1:7" ht="15" customHeight="1" x14ac:dyDescent="0.25">
      <c r="A23" s="17"/>
      <c r="B23" s="3" t="s">
        <v>5</v>
      </c>
      <c r="C23" s="13">
        <v>12</v>
      </c>
      <c r="D23" s="13">
        <v>77</v>
      </c>
      <c r="E23" s="13">
        <v>120</v>
      </c>
      <c r="F23" s="13">
        <v>141</v>
      </c>
    </row>
    <row r="24" spans="1:7" ht="15" customHeight="1" x14ac:dyDescent="0.25">
      <c r="A24" s="17"/>
      <c r="B24" s="3" t="s">
        <v>35</v>
      </c>
      <c r="C24" s="15"/>
      <c r="D24" s="15"/>
      <c r="E24" s="15"/>
      <c r="F24" s="15"/>
    </row>
    <row r="25" spans="1:7" ht="15" customHeight="1" x14ac:dyDescent="0.25">
      <c r="A25" s="17" t="s">
        <v>39</v>
      </c>
      <c r="B25" s="4"/>
    </row>
    <row r="26" spans="1:7" ht="15" customHeight="1" x14ac:dyDescent="0.25">
      <c r="A26" s="17"/>
      <c r="B26" s="3" t="s">
        <v>5</v>
      </c>
      <c r="C26" s="13">
        <v>0</v>
      </c>
      <c r="D26" s="13">
        <v>73</v>
      </c>
      <c r="E26" s="13">
        <v>92</v>
      </c>
      <c r="F26" s="13">
        <v>165</v>
      </c>
    </row>
    <row r="27" spans="1:7" ht="15" customHeight="1" x14ac:dyDescent="0.25">
      <c r="A27" s="17"/>
      <c r="B27" s="3" t="s">
        <v>35</v>
      </c>
      <c r="C27" s="15"/>
      <c r="D27" s="15"/>
      <c r="E27" s="15"/>
      <c r="F27" s="15"/>
    </row>
    <row r="28" spans="1:7" ht="15" customHeight="1" x14ac:dyDescent="0.25">
      <c r="A28" s="17" t="s">
        <v>40</v>
      </c>
      <c r="B28" s="4"/>
    </row>
    <row r="29" spans="1:7" ht="15" customHeight="1" x14ac:dyDescent="0.25">
      <c r="A29" s="33" t="s">
        <v>9</v>
      </c>
      <c r="B29" s="3" t="s">
        <v>5</v>
      </c>
      <c r="C29" s="13">
        <v>3</v>
      </c>
      <c r="D29" s="13">
        <v>69</v>
      </c>
      <c r="E29" s="13">
        <v>88</v>
      </c>
      <c r="F29" s="13">
        <v>110</v>
      </c>
    </row>
    <row r="30" spans="1:7" ht="15" customHeight="1" x14ac:dyDescent="0.25">
      <c r="A30" s="17"/>
      <c r="B30" s="3" t="s">
        <v>35</v>
      </c>
      <c r="C30" s="18"/>
      <c r="D30" s="18"/>
      <c r="E30" s="18"/>
      <c r="F30" s="18"/>
    </row>
    <row r="31" spans="1:7" ht="15" customHeight="1" x14ac:dyDescent="0.25">
      <c r="A31" s="12"/>
    </row>
    <row r="32" spans="1:7" ht="15" customHeight="1" thickBot="1" x14ac:dyDescent="0.3">
      <c r="A32" s="19" t="s">
        <v>12</v>
      </c>
      <c r="B32" s="19"/>
      <c r="C32" s="20"/>
      <c r="D32" s="20"/>
      <c r="E32" s="20"/>
      <c r="F32" s="21"/>
    </row>
    <row r="33" spans="1:6" ht="15" customHeight="1" thickTop="1" x14ac:dyDescent="0.25">
      <c r="A33" s="22"/>
      <c r="B33" s="22"/>
      <c r="C33" s="23"/>
      <c r="D33" s="23"/>
      <c r="E33" s="23"/>
      <c r="F33" s="23"/>
    </row>
    <row r="34" spans="1:6" ht="15" customHeight="1" x14ac:dyDescent="0.25">
      <c r="A34" s="3" t="s">
        <v>41</v>
      </c>
    </row>
    <row r="35" spans="1:6" ht="15" customHeight="1" x14ac:dyDescent="0.25"/>
    <row r="36" spans="1:6" ht="15" customHeight="1" x14ac:dyDescent="0.25">
      <c r="A36" s="3" t="s">
        <v>15</v>
      </c>
    </row>
    <row r="37" spans="1:6" ht="15" customHeight="1" x14ac:dyDescent="0.25">
      <c r="A37" s="22" t="s">
        <v>42</v>
      </c>
    </row>
    <row r="38" spans="1:6" ht="15" customHeight="1" x14ac:dyDescent="0.25">
      <c r="A38" s="3" t="s">
        <v>43</v>
      </c>
    </row>
    <row r="39" spans="1:6" ht="15" customHeight="1" x14ac:dyDescent="0.25">
      <c r="A39" s="5" t="s">
        <v>18</v>
      </c>
      <c r="B39" s="6" t="s">
        <v>12</v>
      </c>
      <c r="D39" s="7"/>
    </row>
    <row r="40" spans="1:6" ht="15" customHeight="1" x14ac:dyDescent="0.25">
      <c r="A40" s="5" t="s">
        <v>20</v>
      </c>
      <c r="B40" s="8" t="s">
        <v>21</v>
      </c>
      <c r="C40" s="7"/>
      <c r="D40" s="7"/>
      <c r="E40" s="24"/>
    </row>
    <row r="41" spans="1:6" ht="15" customHeight="1" x14ac:dyDescent="0.25">
      <c r="A41" s="25" t="s">
        <v>22</v>
      </c>
      <c r="B41" s="3" t="s">
        <v>23</v>
      </c>
      <c r="E41" s="24"/>
    </row>
    <row r="42" spans="1:6" ht="15" customHeight="1" x14ac:dyDescent="0.25">
      <c r="A42" s="5" t="s">
        <v>24</v>
      </c>
      <c r="B42" s="5" t="s">
        <v>25</v>
      </c>
      <c r="C42" s="26"/>
      <c r="D42" s="26"/>
      <c r="E42" s="24"/>
    </row>
    <row r="43" spans="1:6" ht="15" customHeight="1" x14ac:dyDescent="0.25">
      <c r="A43" s="5" t="s">
        <v>26</v>
      </c>
      <c r="B43" s="5">
        <v>2011</v>
      </c>
      <c r="C43" s="26"/>
      <c r="D43" s="26"/>
      <c r="E43" s="24"/>
    </row>
    <row r="44" spans="1:6" ht="15" customHeight="1" x14ac:dyDescent="0.25">
      <c r="A44" s="5" t="s">
        <v>44</v>
      </c>
      <c r="B44" s="27" t="s">
        <v>45</v>
      </c>
      <c r="C44" s="24"/>
      <c r="D44" s="24"/>
      <c r="E44" s="24"/>
    </row>
    <row r="45" spans="1:6" ht="15" customHeight="1" x14ac:dyDescent="0.25"/>
    <row r="46" spans="1:6" ht="15" customHeight="1" thickBot="1" x14ac:dyDescent="0.3">
      <c r="A46" s="10" t="s">
        <v>27</v>
      </c>
      <c r="B46" s="10" t="s">
        <v>29</v>
      </c>
      <c r="C46" s="11" t="s">
        <v>30</v>
      </c>
      <c r="D46" s="11" t="s">
        <v>31</v>
      </c>
      <c r="E46" s="11" t="s">
        <v>32</v>
      </c>
    </row>
    <row r="47" spans="1:6" ht="15" customHeight="1" x14ac:dyDescent="0.25"/>
    <row r="48" spans="1:6" ht="15" customHeight="1" x14ac:dyDescent="0.25">
      <c r="A48" s="32" t="s">
        <v>33</v>
      </c>
      <c r="B48" s="28">
        <v>445140960</v>
      </c>
      <c r="C48" s="13">
        <v>1557908780</v>
      </c>
      <c r="D48" s="13">
        <v>1498479155</v>
      </c>
      <c r="E48" s="13">
        <v>3501528895</v>
      </c>
    </row>
    <row r="49" spans="1:5" ht="15" customHeight="1" x14ac:dyDescent="0.25">
      <c r="A49" s="32" t="s">
        <v>46</v>
      </c>
      <c r="B49" s="28">
        <v>3013720000</v>
      </c>
      <c r="C49" s="13">
        <v>3242380000</v>
      </c>
      <c r="D49" s="13">
        <v>3403255000</v>
      </c>
      <c r="E49" s="13">
        <v>9659325000</v>
      </c>
    </row>
    <row r="50" spans="1:5" ht="15" customHeight="1" x14ac:dyDescent="0.25">
      <c r="A50" s="32" t="s">
        <v>37</v>
      </c>
      <c r="B50" s="28">
        <v>0</v>
      </c>
      <c r="C50" s="13">
        <v>852488000</v>
      </c>
      <c r="D50" s="13">
        <v>557495000</v>
      </c>
      <c r="E50" s="13">
        <v>1409983000</v>
      </c>
    </row>
    <row r="51" spans="1:5" ht="15" customHeight="1" x14ac:dyDescent="0.25">
      <c r="A51" s="17" t="s">
        <v>38</v>
      </c>
      <c r="B51" s="29">
        <v>6075400</v>
      </c>
      <c r="C51" s="14">
        <v>11820000</v>
      </c>
      <c r="D51" s="14">
        <v>16252800</v>
      </c>
      <c r="E51" s="14">
        <v>34148200</v>
      </c>
    </row>
    <row r="52" spans="1:5" ht="15" customHeight="1" x14ac:dyDescent="0.25">
      <c r="A52" s="17" t="s">
        <v>39</v>
      </c>
      <c r="B52" s="29">
        <v>0</v>
      </c>
      <c r="C52" s="14">
        <v>54640376</v>
      </c>
      <c r="D52" s="14">
        <v>46595947</v>
      </c>
      <c r="E52" s="14">
        <v>101236323</v>
      </c>
    </row>
    <row r="53" spans="1:5" ht="15" customHeight="1" x14ac:dyDescent="0.25">
      <c r="A53" s="33" t="s">
        <v>40</v>
      </c>
      <c r="B53" s="29">
        <v>3149121</v>
      </c>
      <c r="C53" s="14">
        <v>92352935</v>
      </c>
      <c r="D53" s="14">
        <v>84890914</v>
      </c>
      <c r="E53" s="14">
        <v>180392970</v>
      </c>
    </row>
    <row r="54" spans="1:5" ht="15" customHeight="1" x14ac:dyDescent="0.25">
      <c r="B54" s="28"/>
      <c r="C54" s="13"/>
      <c r="D54" s="13"/>
      <c r="E54" s="13"/>
    </row>
    <row r="55" spans="1:5" ht="15" customHeight="1" thickBot="1" x14ac:dyDescent="0.3">
      <c r="A55" s="19" t="s">
        <v>12</v>
      </c>
      <c r="B55" s="30">
        <f>SUM(B48:B53)</f>
        <v>3468085481</v>
      </c>
      <c r="C55" s="21">
        <f>SUM(C48:C53)</f>
        <v>5811590091</v>
      </c>
      <c r="D55" s="21">
        <f>SUM(D48:D53)</f>
        <v>5606968816</v>
      </c>
      <c r="E55" s="21">
        <f>SUM(E48:E53)</f>
        <v>14886614388</v>
      </c>
    </row>
    <row r="56" spans="1:5" ht="15" customHeight="1" thickTop="1" x14ac:dyDescent="0.25">
      <c r="A56" s="22"/>
    </row>
    <row r="57" spans="1:5" ht="15" customHeight="1" x14ac:dyDescent="0.25">
      <c r="A57" s="3" t="s">
        <v>41</v>
      </c>
      <c r="B57" s="28"/>
      <c r="C57" s="13"/>
      <c r="D57" s="13"/>
      <c r="E57" s="13"/>
    </row>
    <row r="58" spans="1:5" ht="15" customHeight="1" x14ac:dyDescent="0.25">
      <c r="B58" s="28"/>
      <c r="C58" s="13"/>
      <c r="D58" s="13"/>
      <c r="E58" s="13"/>
    </row>
    <row r="59" spans="1:5" ht="15" customHeight="1" x14ac:dyDescent="0.25">
      <c r="B59" s="28"/>
      <c r="C59" s="13"/>
      <c r="D59" s="13"/>
      <c r="E59" s="13"/>
    </row>
    <row r="60" spans="1:5" ht="15" customHeight="1" x14ac:dyDescent="0.25">
      <c r="A60" s="3" t="s">
        <v>15</v>
      </c>
    </row>
    <row r="61" spans="1:5" ht="15" customHeight="1" x14ac:dyDescent="0.25">
      <c r="A61" s="3" t="s">
        <v>47</v>
      </c>
    </row>
    <row r="62" spans="1:5" ht="15" customHeight="1" x14ac:dyDescent="0.25">
      <c r="A62" s="31" t="s">
        <v>48</v>
      </c>
    </row>
    <row r="63" spans="1:5" ht="15" customHeight="1" x14ac:dyDescent="0.25">
      <c r="A63" s="5" t="s">
        <v>18</v>
      </c>
      <c r="B63" s="6" t="s">
        <v>19</v>
      </c>
      <c r="C63" s="7"/>
      <c r="D63" s="7"/>
    </row>
    <row r="64" spans="1:5" ht="15" customHeight="1" x14ac:dyDescent="0.25">
      <c r="A64" s="5" t="s">
        <v>20</v>
      </c>
      <c r="B64" s="8" t="s">
        <v>21</v>
      </c>
      <c r="C64" s="7"/>
      <c r="D64" s="7"/>
    </row>
    <row r="65" spans="1:5" ht="15" customHeight="1" x14ac:dyDescent="0.25">
      <c r="A65" s="25" t="s">
        <v>22</v>
      </c>
      <c r="B65" s="3" t="s">
        <v>23</v>
      </c>
    </row>
    <row r="66" spans="1:5" ht="15" customHeight="1" x14ac:dyDescent="0.25">
      <c r="A66" s="5" t="s">
        <v>24</v>
      </c>
      <c r="B66" s="5" t="s">
        <v>25</v>
      </c>
      <c r="C66" s="26"/>
      <c r="D66" s="26"/>
      <c r="E66" s="24"/>
    </row>
    <row r="67" spans="1:5" ht="15" customHeight="1" x14ac:dyDescent="0.25">
      <c r="A67" s="5" t="s">
        <v>26</v>
      </c>
      <c r="B67" s="5">
        <v>2011</v>
      </c>
      <c r="C67" s="26"/>
      <c r="D67" s="26"/>
      <c r="E67" s="24"/>
    </row>
    <row r="68" spans="1:5" ht="15" customHeight="1" x14ac:dyDescent="0.25">
      <c r="A68" s="5" t="s">
        <v>44</v>
      </c>
      <c r="B68" s="3" t="s">
        <v>45</v>
      </c>
      <c r="C68" s="24"/>
      <c r="D68" s="24"/>
      <c r="E68" s="24"/>
    </row>
    <row r="69" spans="1:5" ht="15" customHeight="1" x14ac:dyDescent="0.25"/>
    <row r="70" spans="1:5" ht="15" customHeight="1" thickBot="1" x14ac:dyDescent="0.3">
      <c r="A70" s="10" t="s">
        <v>49</v>
      </c>
      <c r="B70" s="10" t="s">
        <v>29</v>
      </c>
      <c r="C70" s="11" t="s">
        <v>30</v>
      </c>
      <c r="D70" s="11" t="s">
        <v>31</v>
      </c>
      <c r="E70" s="11" t="s">
        <v>32</v>
      </c>
    </row>
    <row r="71" spans="1:5" ht="15" customHeight="1" x14ac:dyDescent="0.25"/>
    <row r="72" spans="1:5" ht="15" customHeight="1" x14ac:dyDescent="0.25">
      <c r="A72" s="3" t="s">
        <v>50</v>
      </c>
      <c r="B72" s="28">
        <f>B48+B49+B50+B51+B52</f>
        <v>3464936360</v>
      </c>
      <c r="C72" s="13">
        <f>C48+C49+C50+C51+C52</f>
        <v>5719237156</v>
      </c>
      <c r="D72" s="13">
        <f>D48+D49+D50+D51+D52</f>
        <v>5522077902</v>
      </c>
      <c r="E72" s="13">
        <f>E48+E49+E50+E51+E52</f>
        <v>14706221418</v>
      </c>
    </row>
    <row r="73" spans="1:5" ht="15" customHeight="1" x14ac:dyDescent="0.25">
      <c r="A73" s="3" t="s">
        <v>51</v>
      </c>
      <c r="B73" s="28">
        <f>B53</f>
        <v>3149121</v>
      </c>
      <c r="C73" s="13">
        <f>C53</f>
        <v>92352935</v>
      </c>
      <c r="D73" s="13">
        <f>D53</f>
        <v>84890914</v>
      </c>
      <c r="E73" s="13">
        <f>E53</f>
        <v>180392970</v>
      </c>
    </row>
    <row r="74" spans="1:5" ht="15" customHeight="1" x14ac:dyDescent="0.25">
      <c r="A74" s="3" t="s">
        <v>52</v>
      </c>
    </row>
    <row r="75" spans="1:5" ht="15" customHeight="1" x14ac:dyDescent="0.25">
      <c r="A75" s="3" t="s">
        <v>53</v>
      </c>
    </row>
    <row r="76" spans="1:5" ht="15" customHeight="1" x14ac:dyDescent="0.25">
      <c r="A76" s="3" t="s">
        <v>54</v>
      </c>
    </row>
    <row r="77" spans="1:5" ht="15" customHeight="1" thickBot="1" x14ac:dyDescent="0.3">
      <c r="A77" s="19" t="s">
        <v>12</v>
      </c>
      <c r="B77" s="30">
        <f>B72+B73</f>
        <v>3468085481</v>
      </c>
      <c r="C77" s="21">
        <f>C72+C73</f>
        <v>5811590091</v>
      </c>
      <c r="D77" s="21">
        <f>D72+D73</f>
        <v>5606968816</v>
      </c>
      <c r="E77" s="21">
        <f>E72+E73</f>
        <v>14886614388</v>
      </c>
    </row>
    <row r="78" spans="1:5" ht="15" customHeight="1" thickTop="1" x14ac:dyDescent="0.25"/>
    <row r="79" spans="1:5" ht="15" customHeight="1" x14ac:dyDescent="0.25">
      <c r="A79" s="22" t="s">
        <v>41</v>
      </c>
    </row>
    <row r="80" spans="1:5" ht="15" customHeight="1" x14ac:dyDescent="0.25"/>
    <row r="81" spans="1:5" ht="15" customHeight="1" x14ac:dyDescent="0.25">
      <c r="A81" s="3" t="s">
        <v>15</v>
      </c>
      <c r="C81" s="3"/>
      <c r="D81" s="3"/>
      <c r="E81" s="3"/>
    </row>
    <row r="82" spans="1:5" ht="15" customHeight="1" x14ac:dyDescent="0.25">
      <c r="A82" s="3" t="s">
        <v>55</v>
      </c>
      <c r="C82" s="3"/>
      <c r="D82" s="3"/>
      <c r="E82" s="3"/>
    </row>
    <row r="83" spans="1:5" ht="15" customHeight="1" x14ac:dyDescent="0.25">
      <c r="A83" s="31" t="s">
        <v>56</v>
      </c>
      <c r="C83" s="3"/>
      <c r="D83" s="3"/>
      <c r="E83" s="3"/>
    </row>
    <row r="84" spans="1:5" ht="15" customHeight="1" x14ac:dyDescent="0.25">
      <c r="A84" s="5" t="s">
        <v>18</v>
      </c>
      <c r="B84" s="6" t="s">
        <v>57</v>
      </c>
      <c r="C84" s="7"/>
      <c r="D84" s="7"/>
      <c r="E84" s="3"/>
    </row>
    <row r="85" spans="1:5" ht="15" customHeight="1" x14ac:dyDescent="0.25">
      <c r="A85" s="5" t="s">
        <v>20</v>
      </c>
      <c r="B85" s="8" t="s">
        <v>21</v>
      </c>
      <c r="C85" s="7"/>
      <c r="D85" s="7"/>
      <c r="E85" s="3"/>
    </row>
    <row r="86" spans="1:5" ht="15" customHeight="1" x14ac:dyDescent="0.25">
      <c r="A86" s="25" t="s">
        <v>22</v>
      </c>
      <c r="B86" s="3" t="s">
        <v>23</v>
      </c>
      <c r="C86" s="3"/>
      <c r="D86" s="3"/>
      <c r="E86" s="3"/>
    </row>
    <row r="87" spans="1:5" ht="15" customHeight="1" x14ac:dyDescent="0.25">
      <c r="A87" s="5" t="s">
        <v>24</v>
      </c>
      <c r="B87" s="5" t="s">
        <v>25</v>
      </c>
      <c r="C87" s="5"/>
      <c r="D87" s="5"/>
      <c r="E87" s="27"/>
    </row>
    <row r="88" spans="1:5" ht="15" customHeight="1" x14ac:dyDescent="0.25">
      <c r="A88" s="5" t="s">
        <v>26</v>
      </c>
      <c r="B88" s="5">
        <v>2011</v>
      </c>
      <c r="C88" s="5"/>
      <c r="D88" s="5"/>
      <c r="E88" s="27"/>
    </row>
    <row r="89" spans="1:5" ht="18" customHeight="1" x14ac:dyDescent="0.25">
      <c r="A89" s="5" t="s">
        <v>44</v>
      </c>
      <c r="B89" s="27" t="s">
        <v>45</v>
      </c>
      <c r="C89" s="27"/>
      <c r="D89" s="27"/>
      <c r="E89" s="27"/>
    </row>
    <row r="90" spans="1:5" ht="15" customHeight="1" x14ac:dyDescent="0.25">
      <c r="C90" s="3"/>
      <c r="D90" s="3"/>
      <c r="E90" s="3"/>
    </row>
    <row r="91" spans="1:5" ht="15" customHeight="1" thickBot="1" x14ac:dyDescent="0.3">
      <c r="A91" s="10" t="s">
        <v>49</v>
      </c>
      <c r="B91" s="10" t="s">
        <v>29</v>
      </c>
      <c r="C91" s="10" t="s">
        <v>30</v>
      </c>
      <c r="D91" s="10" t="s">
        <v>31</v>
      </c>
      <c r="E91" s="10" t="s">
        <v>32</v>
      </c>
    </row>
    <row r="92" spans="1:5" ht="15" customHeight="1" x14ac:dyDescent="0.25">
      <c r="C92" s="3"/>
      <c r="D92" s="3"/>
      <c r="E92" s="3"/>
    </row>
    <row r="93" spans="1:5" ht="15" customHeight="1" x14ac:dyDescent="0.25">
      <c r="A93" s="3" t="s">
        <v>58</v>
      </c>
      <c r="C93" s="3"/>
      <c r="D93" s="3"/>
      <c r="E93" s="3"/>
    </row>
    <row r="94" spans="1:5" ht="15" customHeight="1" x14ac:dyDescent="0.25">
      <c r="A94" s="3" t="s">
        <v>59</v>
      </c>
      <c r="C94" s="3"/>
      <c r="D94" s="3"/>
      <c r="E94" s="3"/>
    </row>
    <row r="95" spans="1:5" ht="15" customHeight="1" x14ac:dyDescent="0.25">
      <c r="A95" s="3" t="s">
        <v>60</v>
      </c>
      <c r="C95" s="3"/>
      <c r="D95" s="3"/>
      <c r="E95" s="3"/>
    </row>
    <row r="96" spans="1:5" ht="15" customHeight="1" x14ac:dyDescent="0.25">
      <c r="A96" s="3" t="s">
        <v>61</v>
      </c>
      <c r="C96" s="3"/>
      <c r="D96" s="3"/>
      <c r="E96" s="3"/>
    </row>
    <row r="97" spans="1:5" ht="15" customHeight="1" x14ac:dyDescent="0.25">
      <c r="A97" s="3" t="s">
        <v>62</v>
      </c>
      <c r="C97" s="3"/>
      <c r="D97" s="3"/>
      <c r="E97" s="3"/>
    </row>
    <row r="98" spans="1:5" ht="15" customHeight="1" thickBot="1" x14ac:dyDescent="0.3">
      <c r="A98" s="19"/>
      <c r="B98" s="19"/>
      <c r="C98" s="19"/>
      <c r="D98" s="19"/>
      <c r="E98" s="19"/>
    </row>
    <row r="99" spans="1:5" ht="15" customHeight="1" thickTop="1" x14ac:dyDescent="0.25">
      <c r="C99" s="3"/>
      <c r="D99" s="3"/>
      <c r="E99" s="3"/>
    </row>
    <row r="100" spans="1:5" ht="15" customHeight="1" x14ac:dyDescent="0.25">
      <c r="A100" s="3" t="s">
        <v>41</v>
      </c>
      <c r="C100" s="3"/>
      <c r="D100" s="3"/>
      <c r="E100" s="3"/>
    </row>
    <row r="101" spans="1:5" ht="15" customHeight="1" x14ac:dyDescent="0.25">
      <c r="C101" s="3"/>
      <c r="D101" s="3"/>
      <c r="E101" s="3"/>
    </row>
    <row r="102" spans="1:5" ht="15" customHeight="1" x14ac:dyDescent="0.25">
      <c r="C102" s="3"/>
      <c r="D102" s="3"/>
      <c r="E102" s="3"/>
    </row>
    <row r="103" spans="1:5" ht="15" customHeight="1" x14ac:dyDescent="0.25">
      <c r="C103" s="3"/>
      <c r="D103" s="3"/>
      <c r="E103"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topLeftCell="A49" workbookViewId="0">
      <selection activeCell="E58" sqref="E58"/>
    </sheetView>
  </sheetViews>
  <sheetFormatPr baseColWidth="10" defaultRowHeight="15" x14ac:dyDescent="0.25"/>
  <cols>
    <col min="1" max="1" width="51.7109375" style="2" bestFit="1" customWidth="1"/>
    <col min="2" max="2" width="19.5703125" style="2" customWidth="1"/>
    <col min="3" max="3" width="16.140625" style="2" bestFit="1" customWidth="1"/>
    <col min="4" max="5" width="17.140625" style="2" bestFit="1" customWidth="1"/>
    <col min="6" max="6" width="14.42578125" style="2" customWidth="1"/>
    <col min="7" max="7" width="12.5703125" style="2" bestFit="1" customWidth="1"/>
    <col min="8" max="9" width="14.140625" style="2" bestFit="1" customWidth="1"/>
    <col min="10" max="16384" width="11.42578125" style="2"/>
  </cols>
  <sheetData>
    <row r="1" spans="1:8" x14ac:dyDescent="0.25">
      <c r="A1" s="237" t="s">
        <v>15</v>
      </c>
      <c r="B1" s="237"/>
      <c r="C1" s="237"/>
      <c r="D1" s="237"/>
      <c r="E1" s="237"/>
      <c r="F1" s="237"/>
    </row>
    <row r="2" spans="1:8" x14ac:dyDescent="0.25">
      <c r="A2" s="46" t="s">
        <v>18</v>
      </c>
      <c r="B2" s="47" t="s">
        <v>83</v>
      </c>
      <c r="C2" s="48"/>
      <c r="D2" s="49"/>
      <c r="E2" s="48"/>
      <c r="F2" s="48"/>
    </row>
    <row r="3" spans="1:8" x14ac:dyDescent="0.25">
      <c r="A3" s="46" t="s">
        <v>20</v>
      </c>
      <c r="B3" s="50" t="s">
        <v>21</v>
      </c>
      <c r="C3" s="48"/>
      <c r="D3" s="51"/>
      <c r="E3" s="48"/>
      <c r="F3" s="48"/>
    </row>
    <row r="4" spans="1:8" x14ac:dyDescent="0.25">
      <c r="A4" s="46" t="s">
        <v>22</v>
      </c>
      <c r="B4" s="52" t="s">
        <v>23</v>
      </c>
      <c r="C4" s="51"/>
      <c r="D4" s="51"/>
      <c r="E4" s="48"/>
      <c r="F4" s="48"/>
    </row>
    <row r="5" spans="1:8" x14ac:dyDescent="0.25">
      <c r="A5" s="46" t="s">
        <v>77</v>
      </c>
      <c r="B5" s="53" t="s">
        <v>76</v>
      </c>
      <c r="C5" s="48"/>
      <c r="D5" s="48"/>
      <c r="E5" s="48"/>
      <c r="F5" s="48"/>
    </row>
    <row r="6" spans="1:8" x14ac:dyDescent="0.25">
      <c r="A6" s="34"/>
      <c r="B6" s="34"/>
    </row>
    <row r="7" spans="1:8" x14ac:dyDescent="0.25">
      <c r="A7" s="237" t="s">
        <v>16</v>
      </c>
      <c r="B7" s="237"/>
      <c r="C7" s="237"/>
      <c r="D7" s="237"/>
      <c r="E7" s="237"/>
      <c r="F7" s="237"/>
    </row>
    <row r="8" spans="1:8" x14ac:dyDescent="0.25">
      <c r="A8" s="237" t="s">
        <v>17</v>
      </c>
      <c r="B8" s="237"/>
      <c r="C8" s="237"/>
      <c r="D8" s="237"/>
      <c r="E8" s="237"/>
      <c r="F8" s="237"/>
    </row>
    <row r="9" spans="1:8" x14ac:dyDescent="0.25">
      <c r="A9" s="1"/>
    </row>
    <row r="10" spans="1:8" ht="15.75" thickBot="1" x14ac:dyDescent="0.3">
      <c r="A10" s="38" t="s">
        <v>27</v>
      </c>
      <c r="B10" s="38" t="s">
        <v>1</v>
      </c>
      <c r="C10" s="38" t="s">
        <v>29</v>
      </c>
      <c r="D10" s="38" t="s">
        <v>30</v>
      </c>
      <c r="E10" s="38" t="s">
        <v>31</v>
      </c>
      <c r="F10" s="38" t="s">
        <v>32</v>
      </c>
    </row>
    <row r="11" spans="1:8" x14ac:dyDescent="0.25">
      <c r="A11" s="179"/>
      <c r="B11" s="57"/>
      <c r="C11" s="57"/>
      <c r="D11" s="56"/>
      <c r="E11" s="57"/>
      <c r="F11" s="57"/>
    </row>
    <row r="12" spans="1:8" x14ac:dyDescent="0.25">
      <c r="A12" s="175" t="s">
        <v>185</v>
      </c>
      <c r="B12" s="180"/>
      <c r="C12" s="222"/>
      <c r="D12" s="222"/>
      <c r="E12" s="223"/>
      <c r="F12" s="223"/>
    </row>
    <row r="13" spans="1:8" x14ac:dyDescent="0.25">
      <c r="A13" s="228" t="s">
        <v>151</v>
      </c>
      <c r="B13" s="181" t="s">
        <v>5</v>
      </c>
      <c r="C13" s="57">
        <v>8121</v>
      </c>
      <c r="D13" s="56">
        <v>29133</v>
      </c>
      <c r="E13" s="57">
        <v>31998</v>
      </c>
      <c r="F13" s="57">
        <v>33063</v>
      </c>
    </row>
    <row r="14" spans="1:8" x14ac:dyDescent="0.25">
      <c r="A14" s="230" t="s">
        <v>74</v>
      </c>
      <c r="B14" s="181" t="s">
        <v>73</v>
      </c>
      <c r="C14" s="184">
        <v>0</v>
      </c>
      <c r="D14" s="184">
        <v>0</v>
      </c>
      <c r="E14" s="184">
        <v>0</v>
      </c>
      <c r="F14" s="184">
        <v>0</v>
      </c>
    </row>
    <row r="15" spans="1:8" x14ac:dyDescent="0.25">
      <c r="A15" s="230" t="s">
        <v>8</v>
      </c>
      <c r="B15" s="181" t="s">
        <v>5</v>
      </c>
      <c r="C15" s="56">
        <v>0</v>
      </c>
      <c r="D15" s="56">
        <v>9133</v>
      </c>
      <c r="E15" s="56">
        <v>9361</v>
      </c>
      <c r="F15" s="56">
        <v>9724</v>
      </c>
      <c r="H15" s="40">
        <f>F13-F15+SUM(F17:F19)</f>
        <v>23754</v>
      </c>
    </row>
    <row r="16" spans="1:8" x14ac:dyDescent="0.25">
      <c r="A16" s="230" t="s">
        <v>154</v>
      </c>
      <c r="B16" s="181" t="s">
        <v>5</v>
      </c>
      <c r="C16" s="56">
        <v>0</v>
      </c>
      <c r="D16" s="56">
        <v>0</v>
      </c>
      <c r="E16" s="56">
        <v>0</v>
      </c>
      <c r="F16" s="56">
        <v>0</v>
      </c>
    </row>
    <row r="17" spans="1:8" x14ac:dyDescent="0.25">
      <c r="A17" s="228" t="s">
        <v>152</v>
      </c>
      <c r="B17" s="181" t="s">
        <v>5</v>
      </c>
      <c r="C17" s="56">
        <v>12</v>
      </c>
      <c r="D17" s="56">
        <v>77</v>
      </c>
      <c r="E17" s="56">
        <v>118</v>
      </c>
      <c r="F17" s="56">
        <v>141</v>
      </c>
    </row>
    <row r="18" spans="1:8" x14ac:dyDescent="0.25">
      <c r="A18" s="229" t="s">
        <v>153</v>
      </c>
      <c r="B18" s="181" t="s">
        <v>5</v>
      </c>
      <c r="C18" s="56">
        <v>0</v>
      </c>
      <c r="D18" s="56">
        <v>73</v>
      </c>
      <c r="E18" s="56">
        <v>92</v>
      </c>
      <c r="F18" s="56">
        <v>165</v>
      </c>
    </row>
    <row r="19" spans="1:8" x14ac:dyDescent="0.25">
      <c r="A19" s="228" t="s">
        <v>9</v>
      </c>
      <c r="B19" s="182" t="s">
        <v>5</v>
      </c>
      <c r="C19" s="224">
        <v>3</v>
      </c>
      <c r="D19" s="224">
        <v>68</v>
      </c>
      <c r="E19" s="224">
        <v>87</v>
      </c>
      <c r="F19" s="224">
        <v>109</v>
      </c>
    </row>
    <row r="20" spans="1:8" x14ac:dyDescent="0.25">
      <c r="A20" s="228" t="s">
        <v>6</v>
      </c>
      <c r="B20" s="181" t="s">
        <v>7</v>
      </c>
      <c r="C20" s="56">
        <v>136823</v>
      </c>
      <c r="D20" s="56">
        <v>142022</v>
      </c>
      <c r="E20" s="56">
        <v>145346</v>
      </c>
      <c r="F20" s="56">
        <v>149274</v>
      </c>
    </row>
    <row r="21" spans="1:8" x14ac:dyDescent="0.25">
      <c r="A21" s="178"/>
      <c r="B21" s="181" t="s">
        <v>5</v>
      </c>
      <c r="C21" s="56">
        <v>107977</v>
      </c>
      <c r="D21" s="56">
        <v>111686</v>
      </c>
      <c r="E21" s="56">
        <v>113114</v>
      </c>
      <c r="F21" s="56">
        <v>117297</v>
      </c>
    </row>
    <row r="22" spans="1:8" x14ac:dyDescent="0.25">
      <c r="A22" s="178"/>
      <c r="B22" s="181"/>
      <c r="C22" s="56"/>
      <c r="D22" s="56"/>
      <c r="E22" s="56"/>
      <c r="F22" s="56"/>
    </row>
    <row r="23" spans="1:8" ht="15" customHeight="1" thickBot="1" x14ac:dyDescent="0.3">
      <c r="A23" s="41" t="s">
        <v>184</v>
      </c>
      <c r="B23" s="183" t="s">
        <v>5</v>
      </c>
      <c r="C23" s="42">
        <v>114070</v>
      </c>
      <c r="D23" s="42">
        <v>132893</v>
      </c>
      <c r="E23" s="42">
        <v>135976</v>
      </c>
      <c r="F23" s="42">
        <v>140750</v>
      </c>
      <c r="G23" s="58"/>
      <c r="H23" s="58"/>
    </row>
    <row r="24" spans="1:8" ht="29.25" customHeight="1" thickTop="1" x14ac:dyDescent="0.25">
      <c r="A24" s="239" t="s">
        <v>168</v>
      </c>
      <c r="B24" s="239"/>
      <c r="C24" s="239"/>
      <c r="D24" s="239"/>
      <c r="E24" s="239"/>
      <c r="F24" s="239"/>
      <c r="G24" s="58"/>
      <c r="H24" s="58"/>
    </row>
    <row r="25" spans="1:8" ht="15" customHeight="1" x14ac:dyDescent="0.25">
      <c r="A25" s="240" t="s">
        <v>183</v>
      </c>
      <c r="B25" s="240"/>
      <c r="C25" s="240"/>
      <c r="D25" s="240"/>
      <c r="E25" s="240"/>
      <c r="F25" s="240"/>
      <c r="G25" s="58"/>
      <c r="H25" s="58"/>
    </row>
    <row r="26" spans="1:8" x14ac:dyDescent="0.25">
      <c r="A26" s="59" t="s">
        <v>84</v>
      </c>
      <c r="B26" s="58"/>
      <c r="C26" s="58"/>
      <c r="D26" s="58"/>
      <c r="E26" s="58"/>
      <c r="F26" s="58"/>
    </row>
    <row r="27" spans="1:8" x14ac:dyDescent="0.25">
      <c r="A27" s="188"/>
      <c r="B27" s="58"/>
      <c r="C27" s="58"/>
      <c r="D27" s="58"/>
      <c r="E27" s="58"/>
      <c r="F27" s="58"/>
    </row>
    <row r="28" spans="1:8" x14ac:dyDescent="0.25">
      <c r="A28" s="238" t="s">
        <v>42</v>
      </c>
      <c r="B28" s="238"/>
      <c r="C28" s="238"/>
      <c r="D28" s="238"/>
      <c r="E28" s="238"/>
    </row>
    <row r="29" spans="1:8" x14ac:dyDescent="0.25">
      <c r="A29" s="237" t="s">
        <v>43</v>
      </c>
      <c r="B29" s="237"/>
      <c r="C29" s="237"/>
      <c r="D29" s="237"/>
      <c r="E29" s="237"/>
    </row>
    <row r="30" spans="1:8" x14ac:dyDescent="0.25">
      <c r="A30" s="237" t="s">
        <v>167</v>
      </c>
      <c r="B30" s="237"/>
      <c r="C30" s="237"/>
      <c r="D30" s="237"/>
      <c r="E30" s="237"/>
    </row>
    <row r="31" spans="1:8" x14ac:dyDescent="0.25">
      <c r="A31" s="46"/>
      <c r="B31" s="172"/>
      <c r="C31" s="1"/>
      <c r="D31" s="1"/>
      <c r="E31" s="55"/>
    </row>
    <row r="32" spans="1:8" ht="15.75" thickBot="1" x14ac:dyDescent="0.3">
      <c r="A32" s="38" t="s">
        <v>0</v>
      </c>
      <c r="B32" s="38" t="s">
        <v>29</v>
      </c>
      <c r="C32" s="38" t="s">
        <v>30</v>
      </c>
      <c r="D32" s="38" t="s">
        <v>31</v>
      </c>
      <c r="E32" s="38" t="s">
        <v>32</v>
      </c>
    </row>
    <row r="33" spans="1:9" x14ac:dyDescent="0.25">
      <c r="A33" s="179"/>
      <c r="B33" s="57"/>
      <c r="C33" s="57"/>
      <c r="D33" s="56"/>
      <c r="E33" s="57"/>
    </row>
    <row r="34" spans="1:9" x14ac:dyDescent="0.25">
      <c r="A34" s="175" t="s">
        <v>185</v>
      </c>
      <c r="B34" s="185"/>
      <c r="C34" s="185"/>
      <c r="D34" s="185"/>
      <c r="E34" s="185"/>
      <c r="G34" s="190"/>
      <c r="H34" s="190"/>
      <c r="I34" s="190"/>
    </row>
    <row r="35" spans="1:9" x14ac:dyDescent="0.25">
      <c r="A35" s="230" t="s">
        <v>151</v>
      </c>
      <c r="B35" s="57">
        <v>779208475</v>
      </c>
      <c r="C35" s="57">
        <v>1227341265</v>
      </c>
      <c r="D35" s="56">
        <v>1494399155</v>
      </c>
      <c r="E35" s="184">
        <v>3500948895</v>
      </c>
    </row>
    <row r="36" spans="1:9" x14ac:dyDescent="0.25">
      <c r="A36" s="230" t="s">
        <v>74</v>
      </c>
      <c r="B36" s="184"/>
      <c r="C36" s="184"/>
      <c r="D36" s="184"/>
      <c r="E36" s="184"/>
    </row>
    <row r="37" spans="1:9" x14ac:dyDescent="0.25">
      <c r="A37" s="230" t="s">
        <v>8</v>
      </c>
      <c r="B37" s="185">
        <v>189050000</v>
      </c>
      <c r="C37" s="185">
        <v>663687500</v>
      </c>
      <c r="D37" s="185">
        <v>557245000</v>
      </c>
      <c r="E37" s="184">
        <v>1409982500</v>
      </c>
    </row>
    <row r="38" spans="1:9" ht="15" customHeight="1" x14ac:dyDescent="0.25">
      <c r="A38" s="230" t="s">
        <v>154</v>
      </c>
      <c r="B38" s="57"/>
      <c r="C38" s="57"/>
      <c r="D38" s="57"/>
      <c r="E38" s="57"/>
      <c r="F38" s="174"/>
      <c r="G38" s="175"/>
    </row>
    <row r="39" spans="1:9" x14ac:dyDescent="0.25">
      <c r="A39" s="228" t="s">
        <v>152</v>
      </c>
      <c r="B39" s="57">
        <v>0</v>
      </c>
      <c r="C39" s="57">
        <v>17895400</v>
      </c>
      <c r="D39" s="56">
        <v>16252800</v>
      </c>
      <c r="E39" s="184">
        <v>34148200</v>
      </c>
      <c r="G39" s="40">
        <f>+E35+E41</f>
        <v>3681341865</v>
      </c>
    </row>
    <row r="40" spans="1:9" x14ac:dyDescent="0.25">
      <c r="A40" s="229" t="s">
        <v>153</v>
      </c>
      <c r="B40" s="57">
        <v>0</v>
      </c>
      <c r="C40" s="57">
        <v>55440626</v>
      </c>
      <c r="D40" s="57">
        <v>46101897</v>
      </c>
      <c r="E40" s="184">
        <v>101542523</v>
      </c>
    </row>
    <row r="41" spans="1:9" x14ac:dyDescent="0.25">
      <c r="A41" s="228" t="s">
        <v>9</v>
      </c>
      <c r="B41" s="184">
        <v>53660052</v>
      </c>
      <c r="C41" s="184">
        <v>41907004</v>
      </c>
      <c r="D41" s="184">
        <v>84825914</v>
      </c>
      <c r="E41" s="184">
        <v>180392970</v>
      </c>
    </row>
    <row r="42" spans="1:9" x14ac:dyDescent="0.25">
      <c r="A42" s="228" t="s">
        <v>6</v>
      </c>
      <c r="B42" s="184">
        <v>3086200000</v>
      </c>
      <c r="C42" s="184">
        <v>3173525000</v>
      </c>
      <c r="D42" s="184">
        <v>3399645000</v>
      </c>
      <c r="E42" s="184">
        <v>9659370000</v>
      </c>
    </row>
    <row r="43" spans="1:9" x14ac:dyDescent="0.25">
      <c r="A43" s="178"/>
      <c r="B43" s="184"/>
      <c r="C43" s="184"/>
      <c r="D43" s="184"/>
      <c r="E43" s="184"/>
    </row>
    <row r="44" spans="1:9" ht="15" customHeight="1" thickBot="1" x14ac:dyDescent="0.3">
      <c r="A44" s="41" t="s">
        <v>157</v>
      </c>
      <c r="B44" s="42">
        <f>SUM(B35:B42)</f>
        <v>4108118527</v>
      </c>
      <c r="C44" s="42">
        <f>SUM(C35:C42)</f>
        <v>5179796795</v>
      </c>
      <c r="D44" s="42">
        <f>SUM(D35:D42)</f>
        <v>5598469766</v>
      </c>
      <c r="E44" s="42">
        <f>SUM(E35:E42)</f>
        <v>14886385088</v>
      </c>
      <c r="F44" s="58"/>
      <c r="G44" s="58"/>
    </row>
    <row r="45" spans="1:9" ht="15" customHeight="1" thickTop="1" x14ac:dyDescent="0.25">
      <c r="A45" s="173" t="s">
        <v>84</v>
      </c>
      <c r="B45" s="176"/>
      <c r="C45" s="176"/>
      <c r="D45" s="176"/>
      <c r="E45" s="176"/>
      <c r="F45" s="58"/>
      <c r="G45" s="58"/>
    </row>
    <row r="47" spans="1:9" x14ac:dyDescent="0.25">
      <c r="A47" s="237" t="s">
        <v>47</v>
      </c>
      <c r="B47" s="237"/>
      <c r="C47" s="237"/>
      <c r="D47" s="237"/>
      <c r="E47" s="237"/>
    </row>
    <row r="48" spans="1:9" x14ac:dyDescent="0.25">
      <c r="A48" s="237" t="s">
        <v>48</v>
      </c>
      <c r="B48" s="237"/>
      <c r="C48" s="237"/>
      <c r="D48" s="237"/>
      <c r="E48" s="237"/>
    </row>
    <row r="49" spans="1:6" x14ac:dyDescent="0.25">
      <c r="A49" s="237" t="s">
        <v>167</v>
      </c>
      <c r="B49" s="237"/>
      <c r="C49" s="237"/>
      <c r="D49" s="237"/>
      <c r="E49" s="237"/>
    </row>
    <row r="50" spans="1:6" x14ac:dyDescent="0.25">
      <c r="A50" s="34"/>
      <c r="B50" s="34"/>
    </row>
    <row r="51" spans="1:6" ht="15.75" thickBot="1" x14ac:dyDescent="0.3">
      <c r="A51" s="38" t="s">
        <v>49</v>
      </c>
      <c r="B51" s="38" t="s">
        <v>29</v>
      </c>
      <c r="C51" s="38" t="s">
        <v>30</v>
      </c>
      <c r="D51" s="38" t="s">
        <v>31</v>
      </c>
      <c r="E51" s="38" t="s">
        <v>32</v>
      </c>
    </row>
    <row r="53" spans="1:6" s="54" customFormat="1" x14ac:dyDescent="0.25">
      <c r="A53" s="34" t="s">
        <v>50</v>
      </c>
      <c r="B53" s="39">
        <v>4054458475</v>
      </c>
      <c r="C53" s="39">
        <v>5137889791</v>
      </c>
      <c r="D53" s="39">
        <v>5513643852</v>
      </c>
      <c r="E53" s="184">
        <f>SUM(B53:D53)</f>
        <v>14705992118</v>
      </c>
      <c r="F53" s="2"/>
    </row>
    <row r="54" spans="1:6" x14ac:dyDescent="0.25">
      <c r="A54" s="34" t="s">
        <v>158</v>
      </c>
      <c r="B54" s="39">
        <v>53660052</v>
      </c>
      <c r="C54" s="39">
        <v>41907004</v>
      </c>
      <c r="D54" s="39">
        <v>84825914</v>
      </c>
      <c r="E54" s="184">
        <f>SUM(B54:D54)</f>
        <v>180392970</v>
      </c>
      <c r="F54" s="54"/>
    </row>
    <row r="55" spans="1:6" x14ac:dyDescent="0.25">
      <c r="A55" s="177" t="s">
        <v>159</v>
      </c>
      <c r="B55" s="39">
        <v>53660052</v>
      </c>
      <c r="C55" s="39">
        <v>41907004</v>
      </c>
      <c r="D55" s="39">
        <v>84825914</v>
      </c>
      <c r="E55" s="184">
        <f>SUM(B55:D55)</f>
        <v>180392970</v>
      </c>
    </row>
    <row r="56" spans="1:6" x14ac:dyDescent="0.25">
      <c r="A56" s="177" t="s">
        <v>160</v>
      </c>
      <c r="B56" s="34"/>
      <c r="C56" s="34"/>
      <c r="D56" s="34"/>
      <c r="E56" s="34"/>
    </row>
    <row r="57" spans="1:6" x14ac:dyDescent="0.25">
      <c r="A57" s="34"/>
      <c r="B57" s="34"/>
      <c r="C57" s="34"/>
      <c r="D57" s="34"/>
      <c r="E57" s="34"/>
    </row>
    <row r="58" spans="1:6" ht="15.75" thickBot="1" x14ac:dyDescent="0.3">
      <c r="A58" s="41" t="s">
        <v>12</v>
      </c>
      <c r="B58" s="42">
        <f>B53+B54</f>
        <v>4108118527</v>
      </c>
      <c r="C58" s="42">
        <f>C53+C54</f>
        <v>5179796795</v>
      </c>
      <c r="D58" s="42">
        <f>D53+D54</f>
        <v>5598469766</v>
      </c>
      <c r="E58" s="42">
        <f>E53+E54</f>
        <v>14886385088</v>
      </c>
    </row>
    <row r="59" spans="1:6" ht="15.75" thickTop="1" x14ac:dyDescent="0.25">
      <c r="A59" s="35" t="s">
        <v>84</v>
      </c>
      <c r="B59" s="34"/>
    </row>
    <row r="60" spans="1:6" x14ac:dyDescent="0.25">
      <c r="A60" s="34"/>
      <c r="B60" s="34"/>
    </row>
    <row r="61" spans="1:6" x14ac:dyDescent="0.25">
      <c r="A61" s="237" t="s">
        <v>55</v>
      </c>
      <c r="B61" s="237"/>
      <c r="C61" s="237"/>
      <c r="D61" s="237"/>
      <c r="E61" s="237"/>
    </row>
    <row r="62" spans="1:6" x14ac:dyDescent="0.25">
      <c r="A62" s="237" t="s">
        <v>56</v>
      </c>
      <c r="B62" s="237"/>
      <c r="C62" s="237"/>
      <c r="D62" s="237"/>
      <c r="E62" s="237"/>
    </row>
    <row r="63" spans="1:6" x14ac:dyDescent="0.25">
      <c r="A63" s="237" t="s">
        <v>167</v>
      </c>
      <c r="B63" s="237"/>
      <c r="C63" s="237"/>
      <c r="D63" s="237"/>
      <c r="E63" s="237"/>
    </row>
    <row r="64" spans="1:6" x14ac:dyDescent="0.25">
      <c r="A64" s="34"/>
      <c r="B64" s="34"/>
      <c r="C64" s="34"/>
      <c r="D64" s="34"/>
      <c r="E64" s="34"/>
    </row>
    <row r="65" spans="1:5" ht="15.75" thickBot="1" x14ac:dyDescent="0.3">
      <c r="A65" s="38" t="s">
        <v>49</v>
      </c>
      <c r="B65" s="38" t="s">
        <v>29</v>
      </c>
      <c r="C65" s="38" t="s">
        <v>30</v>
      </c>
      <c r="D65" s="38" t="s">
        <v>31</v>
      </c>
      <c r="E65" s="38" t="s">
        <v>32</v>
      </c>
    </row>
    <row r="66" spans="1:5" x14ac:dyDescent="0.25">
      <c r="B66" s="44"/>
      <c r="C66" s="44"/>
      <c r="D66" s="44"/>
      <c r="E66" s="44"/>
    </row>
    <row r="67" spans="1:5" x14ac:dyDescent="0.25">
      <c r="A67" s="219" t="s">
        <v>179</v>
      </c>
      <c r="B67" s="39">
        <v>1854585736</v>
      </c>
      <c r="C67" s="39">
        <f>B74</f>
        <v>-2253532791</v>
      </c>
      <c r="D67" s="39">
        <f>C74</f>
        <v>-5713670801.8900003</v>
      </c>
      <c r="E67" s="39">
        <f>B67</f>
        <v>1854585736</v>
      </c>
    </row>
    <row r="68" spans="1:5" x14ac:dyDescent="0.25">
      <c r="A68" s="34" t="s">
        <v>164</v>
      </c>
      <c r="B68" s="39">
        <f>SUM(B69:B71)</f>
        <v>0</v>
      </c>
      <c r="C68" s="39">
        <f>SUM(C69:C71)</f>
        <v>1719658784.1099999</v>
      </c>
      <c r="D68" s="39">
        <f>SUM(D69:D71)</f>
        <v>13069710051.74</v>
      </c>
      <c r="E68" s="39">
        <f>SUM(B68:D68)</f>
        <v>14789368835.85</v>
      </c>
    </row>
    <row r="69" spans="1:5" x14ac:dyDescent="0.25">
      <c r="A69" s="177" t="s">
        <v>161</v>
      </c>
      <c r="B69" s="39">
        <v>0</v>
      </c>
      <c r="C69" s="39">
        <v>1719658784.1099999</v>
      </c>
      <c r="D69" s="39">
        <v>1550632776.74</v>
      </c>
      <c r="E69" s="39">
        <f>SUM(B69:D69)</f>
        <v>3270291560.8499999</v>
      </c>
    </row>
    <row r="70" spans="1:5" x14ac:dyDescent="0.25">
      <c r="A70" s="177" t="s">
        <v>162</v>
      </c>
      <c r="B70" s="39">
        <v>0</v>
      </c>
      <c r="C70" s="39">
        <v>0</v>
      </c>
      <c r="D70" s="39">
        <v>11519077275</v>
      </c>
      <c r="E70" s="39">
        <f>SUM(B70:D70)</f>
        <v>11519077275</v>
      </c>
    </row>
    <row r="71" spans="1:5" x14ac:dyDescent="0.25">
      <c r="A71" s="177" t="s">
        <v>163</v>
      </c>
      <c r="B71" s="39">
        <v>0</v>
      </c>
      <c r="C71" s="39">
        <v>0</v>
      </c>
      <c r="D71" s="39">
        <v>0</v>
      </c>
      <c r="E71" s="39">
        <f>SUM(B71:D71)</f>
        <v>0</v>
      </c>
    </row>
    <row r="72" spans="1:5" x14ac:dyDescent="0.25">
      <c r="A72" s="219" t="s">
        <v>180</v>
      </c>
      <c r="B72" s="39">
        <f>B68+B67</f>
        <v>1854585736</v>
      </c>
      <c r="C72" s="39">
        <f>C68+C67</f>
        <v>-533874006.8900001</v>
      </c>
      <c r="D72" s="39">
        <f>D68+D67</f>
        <v>7356039249.8499994</v>
      </c>
      <c r="E72" s="39">
        <f>E68+E67</f>
        <v>16643954571.85</v>
      </c>
    </row>
    <row r="73" spans="1:5" x14ac:dyDescent="0.25">
      <c r="A73" s="34" t="s">
        <v>61</v>
      </c>
      <c r="B73" s="39">
        <f>B58</f>
        <v>4108118527</v>
      </c>
      <c r="C73" s="39">
        <f>C58</f>
        <v>5179796795</v>
      </c>
      <c r="D73" s="39">
        <f>D58</f>
        <v>5598469766</v>
      </c>
      <c r="E73" s="39">
        <f>SUM(B73:D73)</f>
        <v>14886385088</v>
      </c>
    </row>
    <row r="74" spans="1:5" x14ac:dyDescent="0.25">
      <c r="A74" s="219" t="s">
        <v>181</v>
      </c>
      <c r="B74" s="39">
        <f>B72-B73</f>
        <v>-2253532791</v>
      </c>
      <c r="C74" s="39">
        <f>C72-C73</f>
        <v>-5713670801.8900003</v>
      </c>
      <c r="D74" s="39">
        <f>D72-D73</f>
        <v>1757569483.8499994</v>
      </c>
      <c r="E74" s="39">
        <f>E72-E73</f>
        <v>1757569483.8500004</v>
      </c>
    </row>
    <row r="75" spans="1:5" ht="15.75" thickBot="1" x14ac:dyDescent="0.3">
      <c r="A75" s="41"/>
      <c r="B75" s="41"/>
      <c r="C75" s="41"/>
      <c r="D75" s="41"/>
      <c r="E75" s="41"/>
    </row>
    <row r="76" spans="1:5" ht="15.75" thickTop="1" x14ac:dyDescent="0.25">
      <c r="A76" s="218" t="s">
        <v>171</v>
      </c>
      <c r="B76" s="34"/>
      <c r="C76" s="34"/>
      <c r="D76" s="34"/>
      <c r="E76" s="34"/>
    </row>
    <row r="77" spans="1:5" x14ac:dyDescent="0.25">
      <c r="A77" s="218" t="s">
        <v>172</v>
      </c>
    </row>
    <row r="78" spans="1:5" x14ac:dyDescent="0.25">
      <c r="A78" t="s">
        <v>173</v>
      </c>
      <c r="D78" s="45"/>
    </row>
    <row r="79" spans="1:5" x14ac:dyDescent="0.25">
      <c r="A79" s="219" t="s">
        <v>174</v>
      </c>
    </row>
    <row r="80" spans="1:5" x14ac:dyDescent="0.25">
      <c r="A80" s="219" t="s">
        <v>175</v>
      </c>
    </row>
    <row r="81" spans="1:1" x14ac:dyDescent="0.25">
      <c r="A81" s="219" t="s">
        <v>176</v>
      </c>
    </row>
    <row r="82" spans="1:1" x14ac:dyDescent="0.25">
      <c r="A82" s="34"/>
    </row>
    <row r="83" spans="1:1" x14ac:dyDescent="0.25">
      <c r="A83" s="219" t="s">
        <v>177</v>
      </c>
    </row>
    <row r="84" spans="1:1" x14ac:dyDescent="0.25">
      <c r="A84" s="219" t="s">
        <v>182</v>
      </c>
    </row>
    <row r="85" spans="1:1" x14ac:dyDescent="0.25">
      <c r="A85" s="219" t="s">
        <v>178</v>
      </c>
    </row>
  </sheetData>
  <mergeCells count="14">
    <mergeCell ref="A63:E63"/>
    <mergeCell ref="A61:E61"/>
    <mergeCell ref="A62:E62"/>
    <mergeCell ref="A7:F7"/>
    <mergeCell ref="A8:F8"/>
    <mergeCell ref="A30:E30"/>
    <mergeCell ref="A49:E49"/>
    <mergeCell ref="A1:F1"/>
    <mergeCell ref="A28:E28"/>
    <mergeCell ref="A29:E29"/>
    <mergeCell ref="A47:E47"/>
    <mergeCell ref="A48:E48"/>
    <mergeCell ref="A24:F24"/>
    <mergeCell ref="A25:F25"/>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55" workbookViewId="0">
      <selection activeCell="G45" sqref="G45"/>
    </sheetView>
  </sheetViews>
  <sheetFormatPr baseColWidth="10" defaultRowHeight="15" x14ac:dyDescent="0.25"/>
  <cols>
    <col min="1" max="1" width="51.7109375" style="2" bestFit="1" customWidth="1"/>
    <col min="2" max="2" width="19.5703125" style="2" customWidth="1"/>
    <col min="3" max="3" width="16.140625" style="2" bestFit="1" customWidth="1"/>
    <col min="4" max="5" width="17.140625" style="2" bestFit="1" customWidth="1"/>
    <col min="6" max="6" width="14.42578125" style="2" customWidth="1"/>
    <col min="7" max="7" width="12.7109375" style="2" bestFit="1" customWidth="1"/>
    <col min="8" max="16384" width="11.42578125" style="2"/>
  </cols>
  <sheetData>
    <row r="1" spans="1:6" x14ac:dyDescent="0.25">
      <c r="A1" s="237" t="s">
        <v>15</v>
      </c>
      <c r="B1" s="237"/>
      <c r="C1" s="237"/>
      <c r="D1" s="237"/>
      <c r="E1" s="237"/>
      <c r="F1" s="237"/>
    </row>
    <row r="2" spans="1:6" x14ac:dyDescent="0.25">
      <c r="A2" s="46" t="s">
        <v>18</v>
      </c>
      <c r="B2" s="47" t="s">
        <v>83</v>
      </c>
      <c r="C2" s="48"/>
      <c r="D2" s="49"/>
      <c r="E2" s="48"/>
      <c r="F2" s="48"/>
    </row>
    <row r="3" spans="1:6" x14ac:dyDescent="0.25">
      <c r="A3" s="46" t="s">
        <v>20</v>
      </c>
      <c r="B3" s="50" t="s">
        <v>21</v>
      </c>
      <c r="C3" s="48"/>
      <c r="D3" s="51"/>
      <c r="E3" s="48"/>
      <c r="F3" s="48"/>
    </row>
    <row r="4" spans="1:6" x14ac:dyDescent="0.25">
      <c r="A4" s="46" t="s">
        <v>22</v>
      </c>
      <c r="B4" s="52" t="s">
        <v>23</v>
      </c>
      <c r="C4" s="51"/>
      <c r="D4" s="51"/>
      <c r="E4" s="48"/>
      <c r="F4" s="48"/>
    </row>
    <row r="5" spans="1:6" x14ac:dyDescent="0.25">
      <c r="A5" s="46" t="s">
        <v>77</v>
      </c>
      <c r="B5" s="53" t="s">
        <v>78</v>
      </c>
      <c r="C5" s="48"/>
      <c r="D5" s="48"/>
      <c r="E5" s="48"/>
      <c r="F5" s="48"/>
    </row>
    <row r="6" spans="1:6" x14ac:dyDescent="0.25">
      <c r="A6" s="34"/>
      <c r="B6" s="34"/>
    </row>
    <row r="7" spans="1:6" x14ac:dyDescent="0.25">
      <c r="A7" s="237" t="s">
        <v>16</v>
      </c>
      <c r="B7" s="237"/>
      <c r="C7" s="237"/>
      <c r="D7" s="237"/>
      <c r="E7" s="237"/>
      <c r="F7" s="237"/>
    </row>
    <row r="8" spans="1:6" x14ac:dyDescent="0.25">
      <c r="A8" s="237" t="s">
        <v>17</v>
      </c>
      <c r="B8" s="237"/>
      <c r="C8" s="237"/>
      <c r="D8" s="237"/>
      <c r="E8" s="237"/>
      <c r="F8" s="237"/>
    </row>
    <row r="9" spans="1:6" x14ac:dyDescent="0.25">
      <c r="A9" s="1"/>
    </row>
    <row r="10" spans="1:6" ht="15.75" thickBot="1" x14ac:dyDescent="0.3">
      <c r="A10" s="38" t="s">
        <v>27</v>
      </c>
      <c r="B10" s="38" t="s">
        <v>1</v>
      </c>
      <c r="C10" s="38" t="s">
        <v>2</v>
      </c>
      <c r="D10" s="38" t="s">
        <v>3</v>
      </c>
      <c r="E10" s="38" t="s">
        <v>4</v>
      </c>
      <c r="F10" s="38" t="s">
        <v>66</v>
      </c>
    </row>
    <row r="11" spans="1:6" x14ac:dyDescent="0.25">
      <c r="A11" s="179"/>
      <c r="B11" s="57"/>
      <c r="C11" s="57"/>
      <c r="D11" s="56"/>
      <c r="E11" s="57"/>
      <c r="F11" s="57"/>
    </row>
    <row r="12" spans="1:6" x14ac:dyDescent="0.25">
      <c r="A12" s="175" t="s">
        <v>185</v>
      </c>
      <c r="B12" s="180"/>
      <c r="C12" s="34"/>
      <c r="D12" s="34"/>
      <c r="E12" s="34"/>
      <c r="F12" s="34"/>
    </row>
    <row r="13" spans="1:6" x14ac:dyDescent="0.25">
      <c r="A13" s="228" t="s">
        <v>151</v>
      </c>
      <c r="B13" s="181" t="s">
        <v>5</v>
      </c>
      <c r="C13" s="185">
        <v>33712</v>
      </c>
      <c r="D13" s="185">
        <v>36254</v>
      </c>
      <c r="E13" s="184">
        <v>37437</v>
      </c>
      <c r="F13" s="184">
        <v>39905</v>
      </c>
    </row>
    <row r="14" spans="1:6" x14ac:dyDescent="0.25">
      <c r="A14" s="230" t="s">
        <v>74</v>
      </c>
      <c r="B14" s="181" t="s">
        <v>73</v>
      </c>
      <c r="C14" s="184">
        <v>0</v>
      </c>
      <c r="D14" s="184">
        <v>0</v>
      </c>
      <c r="E14" s="184">
        <v>0</v>
      </c>
      <c r="F14" s="184">
        <v>0</v>
      </c>
    </row>
    <row r="15" spans="1:6" x14ac:dyDescent="0.25">
      <c r="A15" s="230" t="s">
        <v>8</v>
      </c>
      <c r="B15" s="181" t="s">
        <v>5</v>
      </c>
      <c r="C15" s="56">
        <v>9685</v>
      </c>
      <c r="D15" s="56">
        <v>10017</v>
      </c>
      <c r="E15" s="56">
        <v>10514</v>
      </c>
      <c r="F15" s="56">
        <v>10896</v>
      </c>
    </row>
    <row r="16" spans="1:6" x14ac:dyDescent="0.25">
      <c r="A16" s="230" t="s">
        <v>154</v>
      </c>
      <c r="B16" s="181" t="s">
        <v>5</v>
      </c>
      <c r="C16" s="224">
        <v>0</v>
      </c>
      <c r="D16" s="224">
        <v>0</v>
      </c>
      <c r="E16" s="224">
        <v>0</v>
      </c>
      <c r="F16" s="224">
        <v>0</v>
      </c>
    </row>
    <row r="17" spans="1:8" x14ac:dyDescent="0.25">
      <c r="A17" s="228" t="s">
        <v>152</v>
      </c>
      <c r="B17" s="181" t="s">
        <v>5</v>
      </c>
      <c r="C17" s="224">
        <v>109</v>
      </c>
      <c r="D17" s="224">
        <v>132</v>
      </c>
      <c r="E17" s="224">
        <v>128</v>
      </c>
      <c r="F17" s="224">
        <v>163</v>
      </c>
      <c r="H17" s="40">
        <f>+F13-F15+SUM(F17:F19)</f>
        <v>30497</v>
      </c>
    </row>
    <row r="18" spans="1:8" x14ac:dyDescent="0.25">
      <c r="A18" s="229" t="s">
        <v>153</v>
      </c>
      <c r="B18" s="181" t="s">
        <v>5</v>
      </c>
      <c r="C18" s="224">
        <v>74</v>
      </c>
      <c r="D18" s="224">
        <v>499</v>
      </c>
      <c r="E18" s="224">
        <v>520</v>
      </c>
      <c r="F18" s="224">
        <v>968</v>
      </c>
    </row>
    <row r="19" spans="1:8" x14ac:dyDescent="0.25">
      <c r="A19" s="228" t="s">
        <v>9</v>
      </c>
      <c r="B19" s="182" t="s">
        <v>5</v>
      </c>
      <c r="C19" s="56">
        <v>72</v>
      </c>
      <c r="D19" s="56">
        <v>165</v>
      </c>
      <c r="E19" s="56">
        <v>257</v>
      </c>
      <c r="F19" s="56">
        <v>357</v>
      </c>
    </row>
    <row r="20" spans="1:8" x14ac:dyDescent="0.25">
      <c r="A20" s="228" t="s">
        <v>6</v>
      </c>
      <c r="B20" s="181" t="s">
        <v>7</v>
      </c>
      <c r="C20" s="56">
        <v>146701</v>
      </c>
      <c r="D20" s="56">
        <v>150231</v>
      </c>
      <c r="E20" s="56">
        <v>139399</v>
      </c>
      <c r="F20" s="56">
        <v>161555</v>
      </c>
    </row>
    <row r="21" spans="1:8" x14ac:dyDescent="0.25">
      <c r="A21" s="178"/>
      <c r="B21" s="181" t="s">
        <v>5</v>
      </c>
      <c r="C21" s="222">
        <v>113593</v>
      </c>
      <c r="D21" s="222">
        <v>115526</v>
      </c>
      <c r="E21" s="224">
        <v>107866</v>
      </c>
      <c r="F21" s="224">
        <v>123522</v>
      </c>
    </row>
    <row r="22" spans="1:8" x14ac:dyDescent="0.25">
      <c r="A22" s="178"/>
      <c r="B22" s="181"/>
      <c r="C22" s="222"/>
      <c r="D22" s="222"/>
      <c r="E22" s="224"/>
      <c r="F22" s="224"/>
    </row>
    <row r="23" spans="1:8" ht="15" customHeight="1" thickBot="1" x14ac:dyDescent="0.3">
      <c r="A23" s="41" t="s">
        <v>184</v>
      </c>
      <c r="B23" s="183" t="s">
        <v>5</v>
      </c>
      <c r="C23" s="42">
        <v>137353</v>
      </c>
      <c r="D23" s="42">
        <v>140965</v>
      </c>
      <c r="E23" s="42">
        <v>135508</v>
      </c>
      <c r="F23" s="42">
        <v>151080</v>
      </c>
      <c r="G23" s="58"/>
      <c r="H23" s="58"/>
    </row>
    <row r="24" spans="1:8" ht="30" customHeight="1" thickTop="1" x14ac:dyDescent="0.25">
      <c r="A24" s="239" t="s">
        <v>168</v>
      </c>
      <c r="B24" s="239"/>
      <c r="C24" s="239"/>
      <c r="D24" s="239"/>
      <c r="E24" s="239"/>
      <c r="F24" s="239"/>
      <c r="G24" s="58"/>
      <c r="H24" s="58"/>
    </row>
    <row r="25" spans="1:8" ht="15" customHeight="1" x14ac:dyDescent="0.25">
      <c r="A25" s="240" t="s">
        <v>183</v>
      </c>
      <c r="B25" s="240"/>
      <c r="C25" s="240"/>
      <c r="D25" s="240"/>
      <c r="E25" s="240"/>
      <c r="F25" s="240"/>
      <c r="G25" s="58"/>
      <c r="H25" s="58"/>
    </row>
    <row r="26" spans="1:8" x14ac:dyDescent="0.25">
      <c r="A26" s="173" t="s">
        <v>84</v>
      </c>
      <c r="B26" s="58"/>
      <c r="C26" s="58"/>
      <c r="D26" s="58"/>
      <c r="E26" s="58"/>
      <c r="F26" s="58"/>
    </row>
    <row r="27" spans="1:8" x14ac:dyDescent="0.25">
      <c r="A27" s="173"/>
      <c r="B27" s="58"/>
      <c r="C27" s="58"/>
      <c r="D27" s="58"/>
      <c r="E27" s="58"/>
      <c r="F27" s="58"/>
    </row>
    <row r="28" spans="1:8" x14ac:dyDescent="0.25">
      <c r="A28" s="238" t="s">
        <v>42</v>
      </c>
      <c r="B28" s="238"/>
      <c r="C28" s="238"/>
      <c r="D28" s="238"/>
      <c r="E28" s="238"/>
    </row>
    <row r="29" spans="1:8" x14ac:dyDescent="0.25">
      <c r="A29" s="237" t="s">
        <v>43</v>
      </c>
      <c r="B29" s="237"/>
      <c r="C29" s="237"/>
      <c r="D29" s="237"/>
      <c r="E29" s="237"/>
    </row>
    <row r="30" spans="1:8" x14ac:dyDescent="0.25">
      <c r="A30" s="237" t="s">
        <v>167</v>
      </c>
      <c r="B30" s="237"/>
      <c r="C30" s="237"/>
      <c r="D30" s="237"/>
      <c r="E30" s="237"/>
    </row>
    <row r="31" spans="1:8" x14ac:dyDescent="0.25">
      <c r="A31" s="46"/>
      <c r="B31" s="172"/>
      <c r="C31" s="1"/>
      <c r="D31" s="1"/>
      <c r="E31" s="55"/>
    </row>
    <row r="32" spans="1:8" ht="15.75" thickBot="1" x14ac:dyDescent="0.3">
      <c r="A32" s="38" t="s">
        <v>0</v>
      </c>
      <c r="B32" s="38" t="s">
        <v>2</v>
      </c>
      <c r="C32" s="38" t="s">
        <v>3</v>
      </c>
      <c r="D32" s="38" t="s">
        <v>4</v>
      </c>
      <c r="E32" s="38" t="s">
        <v>66</v>
      </c>
    </row>
    <row r="33" spans="1:7" x14ac:dyDescent="0.25">
      <c r="A33" s="179"/>
      <c r="B33" s="57"/>
      <c r="C33" s="57"/>
      <c r="D33" s="56"/>
      <c r="E33" s="57"/>
    </row>
    <row r="34" spans="1:7" x14ac:dyDescent="0.25">
      <c r="A34" s="175" t="s">
        <v>185</v>
      </c>
      <c r="B34" s="185"/>
      <c r="C34" s="185"/>
      <c r="D34" s="185"/>
      <c r="E34" s="185"/>
    </row>
    <row r="35" spans="1:7" x14ac:dyDescent="0.25">
      <c r="A35" s="230" t="s">
        <v>151</v>
      </c>
      <c r="B35" s="185">
        <v>1426930655</v>
      </c>
      <c r="C35" s="185">
        <v>1586178481</v>
      </c>
      <c r="D35" s="185">
        <v>1627270868</v>
      </c>
      <c r="E35" s="184">
        <f>SUM(B35:D35)</f>
        <v>4640380004</v>
      </c>
    </row>
    <row r="36" spans="1:7" x14ac:dyDescent="0.25">
      <c r="A36" s="230" t="s">
        <v>74</v>
      </c>
      <c r="B36" s="184">
        <v>0</v>
      </c>
      <c r="C36" s="184">
        <v>0</v>
      </c>
      <c r="D36" s="184">
        <v>0</v>
      </c>
      <c r="E36" s="184">
        <f t="shared" ref="E36:E42" si="0">SUM(B36:D36)</f>
        <v>0</v>
      </c>
    </row>
    <row r="37" spans="1:7" x14ac:dyDescent="0.25">
      <c r="A37" s="230" t="s">
        <v>8</v>
      </c>
      <c r="B37" s="185">
        <v>533023333</v>
      </c>
      <c r="C37" s="185">
        <v>536478827</v>
      </c>
      <c r="D37" s="185">
        <v>552328096</v>
      </c>
      <c r="E37" s="184">
        <f t="shared" si="0"/>
        <v>1621830256</v>
      </c>
    </row>
    <row r="38" spans="1:7" ht="15" customHeight="1" x14ac:dyDescent="0.25">
      <c r="A38" s="230" t="s">
        <v>154</v>
      </c>
      <c r="B38" s="57"/>
      <c r="C38" s="57"/>
      <c r="D38" s="57"/>
      <c r="E38" s="184">
        <f t="shared" si="0"/>
        <v>0</v>
      </c>
      <c r="F38" s="174"/>
      <c r="G38" s="175"/>
    </row>
    <row r="39" spans="1:7" x14ac:dyDescent="0.25">
      <c r="A39" s="228" t="s">
        <v>152</v>
      </c>
      <c r="B39" s="57">
        <v>17750100</v>
      </c>
      <c r="C39" s="57">
        <v>22746095</v>
      </c>
      <c r="D39" s="56">
        <v>20781730</v>
      </c>
      <c r="E39" s="184">
        <f t="shared" si="0"/>
        <v>61277925</v>
      </c>
      <c r="G39" s="40">
        <f>+E35+E41</f>
        <v>5161394946</v>
      </c>
    </row>
    <row r="40" spans="1:7" x14ac:dyDescent="0.25">
      <c r="A40" s="229" t="s">
        <v>153</v>
      </c>
      <c r="B40" s="57">
        <v>51617349</v>
      </c>
      <c r="C40" s="57">
        <v>164709528</v>
      </c>
      <c r="D40" s="57">
        <v>240052139</v>
      </c>
      <c r="E40" s="184">
        <f t="shared" si="0"/>
        <v>456379016</v>
      </c>
    </row>
    <row r="41" spans="1:7" x14ac:dyDescent="0.25">
      <c r="A41" s="228" t="s">
        <v>9</v>
      </c>
      <c r="B41" s="184">
        <v>71422843</v>
      </c>
      <c r="C41" s="184">
        <v>175558373</v>
      </c>
      <c r="D41" s="184">
        <v>274033726</v>
      </c>
      <c r="E41" s="184">
        <f t="shared" si="0"/>
        <v>521014942</v>
      </c>
    </row>
    <row r="42" spans="1:7" x14ac:dyDescent="0.25">
      <c r="A42" s="228" t="s">
        <v>6</v>
      </c>
      <c r="B42" s="184">
        <v>3461830366</v>
      </c>
      <c r="C42" s="184">
        <v>3682135086</v>
      </c>
      <c r="D42" s="184">
        <v>6161504054</v>
      </c>
      <c r="E42" s="184">
        <f t="shared" si="0"/>
        <v>13305469506</v>
      </c>
    </row>
    <row r="43" spans="1:7" x14ac:dyDescent="0.25">
      <c r="A43" s="221"/>
      <c r="B43" s="184"/>
      <c r="C43" s="184"/>
      <c r="D43" s="184"/>
      <c r="E43" s="184"/>
    </row>
    <row r="44" spans="1:7" ht="15" customHeight="1" thickBot="1" x14ac:dyDescent="0.3">
      <c r="A44" s="41" t="s">
        <v>157</v>
      </c>
      <c r="B44" s="42">
        <f>SUM(B35:B42)</f>
        <v>5562574646</v>
      </c>
      <c r="C44" s="42">
        <f>SUM(C35:C42)</f>
        <v>6167806390</v>
      </c>
      <c r="D44" s="42">
        <f>SUM(D35:D42)</f>
        <v>8875970613</v>
      </c>
      <c r="E44" s="42">
        <f>SUM(E35:E42)</f>
        <v>20606351649</v>
      </c>
      <c r="F44" s="58"/>
      <c r="G44" s="58"/>
    </row>
    <row r="45" spans="1:7" ht="15" customHeight="1" thickTop="1" x14ac:dyDescent="0.25">
      <c r="A45" s="173" t="s">
        <v>84</v>
      </c>
      <c r="B45" s="176"/>
      <c r="C45" s="176"/>
      <c r="D45" s="176"/>
      <c r="E45" s="176"/>
      <c r="F45" s="58"/>
      <c r="G45" s="58"/>
    </row>
    <row r="47" spans="1:7" x14ac:dyDescent="0.25">
      <c r="A47" s="237" t="s">
        <v>47</v>
      </c>
      <c r="B47" s="237"/>
      <c r="C47" s="237"/>
      <c r="D47" s="237"/>
      <c r="E47" s="237"/>
    </row>
    <row r="48" spans="1:7" x14ac:dyDescent="0.25">
      <c r="A48" s="237" t="s">
        <v>48</v>
      </c>
      <c r="B48" s="237"/>
      <c r="C48" s="237"/>
      <c r="D48" s="237"/>
      <c r="E48" s="237"/>
    </row>
    <row r="49" spans="1:6" x14ac:dyDescent="0.25">
      <c r="A49" s="237" t="s">
        <v>167</v>
      </c>
      <c r="B49" s="237"/>
      <c r="C49" s="237"/>
      <c r="D49" s="237"/>
      <c r="E49" s="237"/>
    </row>
    <row r="50" spans="1:6" x14ac:dyDescent="0.25">
      <c r="A50" s="34"/>
      <c r="B50" s="34"/>
    </row>
    <row r="51" spans="1:6" ht="15.75" thickBot="1" x14ac:dyDescent="0.3">
      <c r="A51" s="38" t="s">
        <v>49</v>
      </c>
      <c r="B51" s="38" t="s">
        <v>2</v>
      </c>
      <c r="C51" s="38" t="s">
        <v>3</v>
      </c>
      <c r="D51" s="38" t="s">
        <v>4</v>
      </c>
      <c r="E51" s="38" t="s">
        <v>66</v>
      </c>
    </row>
    <row r="53" spans="1:6" s="54" customFormat="1" x14ac:dyDescent="0.25">
      <c r="A53" s="34" t="s">
        <v>50</v>
      </c>
      <c r="B53" s="39">
        <v>5491151803</v>
      </c>
      <c r="C53" s="39">
        <v>5992248017</v>
      </c>
      <c r="D53" s="39">
        <v>8601936887</v>
      </c>
      <c r="E53" s="184">
        <f>SUM(B53:D53)</f>
        <v>20085336707</v>
      </c>
      <c r="F53" s="2"/>
    </row>
    <row r="54" spans="1:6" x14ac:dyDescent="0.25">
      <c r="A54" s="34" t="s">
        <v>158</v>
      </c>
      <c r="B54" s="39">
        <f>SUM(B55:B56)</f>
        <v>71422843</v>
      </c>
      <c r="C54" s="39">
        <f>SUM(C55:C56)</f>
        <v>175558373</v>
      </c>
      <c r="D54" s="39">
        <f>SUM(D55:D56)</f>
        <v>274033726</v>
      </c>
      <c r="E54" s="184">
        <f>SUM(B54:D54)</f>
        <v>521014942</v>
      </c>
      <c r="F54" s="54"/>
    </row>
    <row r="55" spans="1:6" x14ac:dyDescent="0.25">
      <c r="A55" s="177" t="s">
        <v>159</v>
      </c>
      <c r="B55" s="39">
        <v>71422843</v>
      </c>
      <c r="C55" s="39">
        <v>175558373</v>
      </c>
      <c r="D55" s="39">
        <v>274033726</v>
      </c>
      <c r="E55" s="184">
        <f>SUM(B55:D55)</f>
        <v>521014942</v>
      </c>
    </row>
    <row r="56" spans="1:6" x14ac:dyDescent="0.25">
      <c r="A56" s="177" t="s">
        <v>160</v>
      </c>
      <c r="B56" s="34"/>
      <c r="C56" s="34"/>
      <c r="D56" s="34"/>
      <c r="E56" s="34"/>
    </row>
    <row r="57" spans="1:6" x14ac:dyDescent="0.25">
      <c r="A57" s="34"/>
      <c r="B57" s="34"/>
      <c r="C57" s="34"/>
      <c r="D57" s="34"/>
      <c r="E57" s="34"/>
    </row>
    <row r="58" spans="1:6" ht="15.75" thickBot="1" x14ac:dyDescent="0.3">
      <c r="A58" s="41" t="s">
        <v>12</v>
      </c>
      <c r="B58" s="42">
        <f>B53+B54</f>
        <v>5562574646</v>
      </c>
      <c r="C58" s="42">
        <f>C53+C54</f>
        <v>6167806390</v>
      </c>
      <c r="D58" s="42">
        <f>D53+D54</f>
        <v>8875970613</v>
      </c>
      <c r="E58" s="42">
        <f>E53+E54</f>
        <v>20606351649</v>
      </c>
    </row>
    <row r="59" spans="1:6" ht="15.75" thickTop="1" x14ac:dyDescent="0.25">
      <c r="A59" s="35" t="s">
        <v>84</v>
      </c>
      <c r="B59" s="34"/>
    </row>
    <row r="60" spans="1:6" x14ac:dyDescent="0.25">
      <c r="A60" s="34"/>
      <c r="B60" s="34"/>
    </row>
    <row r="61" spans="1:6" x14ac:dyDescent="0.25">
      <c r="A61" s="237" t="s">
        <v>55</v>
      </c>
      <c r="B61" s="237"/>
      <c r="C61" s="237"/>
      <c r="D61" s="237"/>
      <c r="E61" s="237"/>
    </row>
    <row r="62" spans="1:6" x14ac:dyDescent="0.25">
      <c r="A62" s="237" t="s">
        <v>56</v>
      </c>
      <c r="B62" s="237"/>
      <c r="C62" s="237"/>
      <c r="D62" s="237"/>
      <c r="E62" s="237"/>
    </row>
    <row r="63" spans="1:6" x14ac:dyDescent="0.25">
      <c r="A63" s="237" t="s">
        <v>167</v>
      </c>
      <c r="B63" s="237"/>
      <c r="C63" s="237"/>
      <c r="D63" s="237"/>
      <c r="E63" s="237"/>
    </row>
    <row r="64" spans="1:6" x14ac:dyDescent="0.25">
      <c r="A64" s="34"/>
      <c r="B64" s="34"/>
      <c r="C64" s="34"/>
      <c r="D64" s="34"/>
      <c r="E64" s="34"/>
    </row>
    <row r="65" spans="1:5" ht="15.75" thickBot="1" x14ac:dyDescent="0.3">
      <c r="A65" s="38" t="s">
        <v>49</v>
      </c>
      <c r="B65" s="38" t="s">
        <v>2</v>
      </c>
      <c r="C65" s="38" t="s">
        <v>3</v>
      </c>
      <c r="D65" s="38" t="s">
        <v>4</v>
      </c>
      <c r="E65" s="38" t="s">
        <v>66</v>
      </c>
    </row>
    <row r="66" spans="1:5" x14ac:dyDescent="0.25">
      <c r="B66" s="44"/>
      <c r="C66" s="44"/>
      <c r="D66" s="44"/>
      <c r="E66" s="44"/>
    </row>
    <row r="67" spans="1:5" x14ac:dyDescent="0.25">
      <c r="A67" s="219" t="s">
        <v>179</v>
      </c>
      <c r="B67" s="39">
        <f>'1T'!E74</f>
        <v>1757569483.8500004</v>
      </c>
      <c r="C67" s="39">
        <f>B74</f>
        <v>-1155579462.7999992</v>
      </c>
      <c r="D67" s="39">
        <f>C74</f>
        <v>5979206189.460001</v>
      </c>
      <c r="E67" s="39">
        <f>B67</f>
        <v>1757569483.8500004</v>
      </c>
    </row>
    <row r="68" spans="1:5" x14ac:dyDescent="0.25">
      <c r="A68" s="34" t="s">
        <v>164</v>
      </c>
      <c r="B68" s="39">
        <f>SUM(B69:B71)</f>
        <v>2649425699.3499999</v>
      </c>
      <c r="C68" s="39">
        <f>SUM(C69:C71)</f>
        <v>13302592042.26</v>
      </c>
      <c r="D68" s="39">
        <f>SUM(D69:D71)</f>
        <v>7242372952.1199999</v>
      </c>
      <c r="E68" s="39">
        <f>SUM(B68:D68)</f>
        <v>23194390693.73</v>
      </c>
    </row>
    <row r="69" spans="1:5" x14ac:dyDescent="0.25">
      <c r="A69" s="177" t="s">
        <v>161</v>
      </c>
      <c r="B69" s="39">
        <v>1616092366.3499999</v>
      </c>
      <c r="C69" s="39">
        <v>2043556286.26</v>
      </c>
      <c r="D69" s="39">
        <v>1612855073.79</v>
      </c>
      <c r="E69" s="39">
        <f>SUM(B69:D69)</f>
        <v>5272503726.3999996</v>
      </c>
    </row>
    <row r="70" spans="1:5" x14ac:dyDescent="0.25">
      <c r="A70" s="177" t="s">
        <v>162</v>
      </c>
      <c r="B70" s="39">
        <v>0</v>
      </c>
      <c r="C70" s="39">
        <v>10192369090</v>
      </c>
      <c r="D70" s="39">
        <v>5096184545</v>
      </c>
      <c r="E70" s="39">
        <f>SUM(B70:D70)</f>
        <v>15288553635</v>
      </c>
    </row>
    <row r="71" spans="1:5" x14ac:dyDescent="0.25">
      <c r="A71" s="177" t="s">
        <v>163</v>
      </c>
      <c r="B71" s="39">
        <v>1033333333</v>
      </c>
      <c r="C71" s="39">
        <v>1066666666</v>
      </c>
      <c r="D71" s="39">
        <v>533333333.32999998</v>
      </c>
      <c r="E71" s="39">
        <f>SUM(B71:D71)</f>
        <v>2633333332.3299999</v>
      </c>
    </row>
    <row r="72" spans="1:5" x14ac:dyDescent="0.25">
      <c r="A72" s="219" t="s">
        <v>180</v>
      </c>
      <c r="B72" s="39">
        <f>B68+B67</f>
        <v>4406995183.2000008</v>
      </c>
      <c r="C72" s="39">
        <f>C68+C67</f>
        <v>12147012579.460001</v>
      </c>
      <c r="D72" s="39">
        <f>D68+D67</f>
        <v>13221579141.580002</v>
      </c>
      <c r="E72" s="39">
        <f>E68+E67</f>
        <v>24951960177.580002</v>
      </c>
    </row>
    <row r="73" spans="1:5" x14ac:dyDescent="0.25">
      <c r="A73" s="34" t="s">
        <v>61</v>
      </c>
      <c r="B73" s="39">
        <f>B58</f>
        <v>5562574646</v>
      </c>
      <c r="C73" s="39">
        <f>C58</f>
        <v>6167806390</v>
      </c>
      <c r="D73" s="39">
        <f>D58</f>
        <v>8875970613</v>
      </c>
      <c r="E73" s="39">
        <f>SUM(B73:D73)</f>
        <v>20606351649</v>
      </c>
    </row>
    <row r="74" spans="1:5" x14ac:dyDescent="0.25">
      <c r="A74" s="219" t="s">
        <v>181</v>
      </c>
      <c r="B74" s="39">
        <f>B72-B73</f>
        <v>-1155579462.7999992</v>
      </c>
      <c r="C74" s="39">
        <f>C72-C73</f>
        <v>5979206189.460001</v>
      </c>
      <c r="D74" s="39">
        <f>D72-D73</f>
        <v>4345608528.5800018</v>
      </c>
      <c r="E74" s="39">
        <f>E72-E73</f>
        <v>4345608528.5800018</v>
      </c>
    </row>
    <row r="75" spans="1:5" ht="15.75" thickBot="1" x14ac:dyDescent="0.3">
      <c r="A75" s="41"/>
      <c r="B75" s="41"/>
      <c r="C75" s="41"/>
      <c r="D75" s="41"/>
      <c r="E75" s="41"/>
    </row>
    <row r="76" spans="1:5" ht="15.75" thickTop="1" x14ac:dyDescent="0.25">
      <c r="A76" s="218" t="s">
        <v>171</v>
      </c>
      <c r="B76" s="34"/>
      <c r="C76" s="34"/>
      <c r="D76" s="34"/>
      <c r="E76" s="34"/>
    </row>
    <row r="77" spans="1:5" x14ac:dyDescent="0.25">
      <c r="A77" s="218" t="s">
        <v>172</v>
      </c>
    </row>
    <row r="78" spans="1:5" x14ac:dyDescent="0.25">
      <c r="A78" t="s">
        <v>173</v>
      </c>
      <c r="D78" s="45"/>
    </row>
    <row r="79" spans="1:5" x14ac:dyDescent="0.25">
      <c r="A79" s="219" t="s">
        <v>174</v>
      </c>
    </row>
    <row r="80" spans="1:5" x14ac:dyDescent="0.25">
      <c r="A80" s="219" t="s">
        <v>175</v>
      </c>
    </row>
    <row r="81" spans="1:1" x14ac:dyDescent="0.25">
      <c r="A81" s="219" t="s">
        <v>176</v>
      </c>
    </row>
    <row r="82" spans="1:1" x14ac:dyDescent="0.25">
      <c r="A82" s="34"/>
    </row>
    <row r="83" spans="1:1" x14ac:dyDescent="0.25">
      <c r="A83" s="219" t="s">
        <v>177</v>
      </c>
    </row>
    <row r="84" spans="1:1" x14ac:dyDescent="0.25">
      <c r="A84" s="219" t="s">
        <v>182</v>
      </c>
    </row>
    <row r="85" spans="1:1" x14ac:dyDescent="0.25">
      <c r="A85" s="219" t="s">
        <v>178</v>
      </c>
    </row>
  </sheetData>
  <mergeCells count="14">
    <mergeCell ref="A63:E63"/>
    <mergeCell ref="A48:E48"/>
    <mergeCell ref="A61:E61"/>
    <mergeCell ref="A62:E62"/>
    <mergeCell ref="A1:F1"/>
    <mergeCell ref="A7:F7"/>
    <mergeCell ref="A8:F8"/>
    <mergeCell ref="A29:E29"/>
    <mergeCell ref="A28:E28"/>
    <mergeCell ref="A47:E47"/>
    <mergeCell ref="A30:E30"/>
    <mergeCell ref="A49:E49"/>
    <mergeCell ref="A24:F24"/>
    <mergeCell ref="A25:F25"/>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49" workbookViewId="0">
      <selection activeCell="I46" sqref="I46"/>
    </sheetView>
  </sheetViews>
  <sheetFormatPr baseColWidth="10" defaultRowHeight="15" x14ac:dyDescent="0.25"/>
  <cols>
    <col min="1" max="1" width="51.7109375" style="2" bestFit="1" customWidth="1"/>
    <col min="2" max="2" width="19.5703125" style="2" customWidth="1"/>
    <col min="3" max="3" width="16.140625" style="2" bestFit="1" customWidth="1"/>
    <col min="4" max="5" width="17.140625" style="2" bestFit="1" customWidth="1"/>
    <col min="6" max="6" width="14.42578125" style="2" customWidth="1"/>
    <col min="7" max="7" width="12.7109375" style="2" bestFit="1" customWidth="1"/>
    <col min="8" max="16384" width="11.42578125" style="2"/>
  </cols>
  <sheetData>
    <row r="1" spans="1:8" x14ac:dyDescent="0.25">
      <c r="A1" s="237" t="s">
        <v>15</v>
      </c>
      <c r="B1" s="237"/>
      <c r="C1" s="237"/>
      <c r="D1" s="237"/>
      <c r="E1" s="237"/>
      <c r="F1" s="237"/>
    </row>
    <row r="2" spans="1:8" x14ac:dyDescent="0.25">
      <c r="A2" s="46" t="s">
        <v>18</v>
      </c>
      <c r="B2" s="47" t="s">
        <v>83</v>
      </c>
      <c r="C2" s="48"/>
      <c r="D2" s="49"/>
      <c r="E2" s="48"/>
      <c r="F2" s="48"/>
    </row>
    <row r="3" spans="1:8" x14ac:dyDescent="0.25">
      <c r="A3" s="46" t="s">
        <v>20</v>
      </c>
      <c r="B3" s="50" t="s">
        <v>21</v>
      </c>
      <c r="C3" s="48"/>
      <c r="D3" s="51"/>
      <c r="E3" s="48"/>
      <c r="F3" s="48"/>
    </row>
    <row r="4" spans="1:8" x14ac:dyDescent="0.25">
      <c r="A4" s="46" t="s">
        <v>22</v>
      </c>
      <c r="B4" s="52" t="s">
        <v>23</v>
      </c>
      <c r="C4" s="51"/>
      <c r="D4" s="51"/>
      <c r="E4" s="48"/>
      <c r="F4" s="48"/>
    </row>
    <row r="5" spans="1:8" x14ac:dyDescent="0.25">
      <c r="A5" s="46" t="s">
        <v>77</v>
      </c>
      <c r="B5" s="53" t="s">
        <v>79</v>
      </c>
      <c r="C5" s="48"/>
      <c r="D5" s="48"/>
      <c r="E5" s="48"/>
      <c r="F5" s="48"/>
    </row>
    <row r="6" spans="1:8" x14ac:dyDescent="0.25">
      <c r="A6" s="34"/>
      <c r="B6" s="34"/>
    </row>
    <row r="7" spans="1:8" x14ac:dyDescent="0.25">
      <c r="A7" s="237" t="s">
        <v>16</v>
      </c>
      <c r="B7" s="237"/>
      <c r="C7" s="237"/>
      <c r="D7" s="237"/>
      <c r="E7" s="237"/>
      <c r="F7" s="237"/>
    </row>
    <row r="8" spans="1:8" x14ac:dyDescent="0.25">
      <c r="A8" s="237" t="s">
        <v>17</v>
      </c>
      <c r="B8" s="237"/>
      <c r="C8" s="237"/>
      <c r="D8" s="237"/>
      <c r="E8" s="237"/>
      <c r="F8" s="237"/>
    </row>
    <row r="9" spans="1:8" x14ac:dyDescent="0.25">
      <c r="A9" s="1"/>
    </row>
    <row r="10" spans="1:8" ht="15.75" thickBot="1" x14ac:dyDescent="0.3">
      <c r="A10" s="38" t="s">
        <v>27</v>
      </c>
      <c r="B10" s="38" t="s">
        <v>1</v>
      </c>
      <c r="C10" s="38" t="s">
        <v>13</v>
      </c>
      <c r="D10" s="38" t="s">
        <v>14</v>
      </c>
      <c r="E10" s="38" t="s">
        <v>165</v>
      </c>
      <c r="F10" s="38" t="s">
        <v>166</v>
      </c>
    </row>
    <row r="11" spans="1:8" x14ac:dyDescent="0.25">
      <c r="A11" s="179"/>
      <c r="B11" s="57"/>
      <c r="C11" s="57"/>
      <c r="D11" s="56"/>
      <c r="E11" s="57"/>
      <c r="F11" s="57"/>
    </row>
    <row r="12" spans="1:8" x14ac:dyDescent="0.25">
      <c r="A12" s="175" t="s">
        <v>185</v>
      </c>
      <c r="B12" s="180"/>
      <c r="C12" s="34"/>
      <c r="D12" s="34"/>
      <c r="E12" s="34"/>
      <c r="F12" s="34"/>
    </row>
    <row r="13" spans="1:8" x14ac:dyDescent="0.25">
      <c r="A13" s="228" t="s">
        <v>151</v>
      </c>
      <c r="B13" s="181" t="s">
        <v>5</v>
      </c>
      <c r="C13" s="222">
        <v>34409</v>
      </c>
      <c r="D13" s="222">
        <v>35904</v>
      </c>
      <c r="E13" s="224">
        <v>36099</v>
      </c>
      <c r="F13" s="224">
        <v>40382</v>
      </c>
    </row>
    <row r="14" spans="1:8" x14ac:dyDescent="0.25">
      <c r="A14" s="230" t="s">
        <v>74</v>
      </c>
      <c r="B14" s="181" t="s">
        <v>73</v>
      </c>
      <c r="C14" s="56">
        <v>0</v>
      </c>
      <c r="D14" s="56">
        <v>0</v>
      </c>
      <c r="E14" s="56">
        <v>0</v>
      </c>
      <c r="F14" s="56">
        <v>0</v>
      </c>
    </row>
    <row r="15" spans="1:8" x14ac:dyDescent="0.25">
      <c r="A15" s="230" t="s">
        <v>8</v>
      </c>
      <c r="B15" s="181" t="s">
        <v>5</v>
      </c>
      <c r="C15" s="56">
        <v>10785</v>
      </c>
      <c r="D15" s="56">
        <v>11042</v>
      </c>
      <c r="E15" s="56">
        <v>10734</v>
      </c>
      <c r="F15" s="56">
        <v>11398</v>
      </c>
    </row>
    <row r="16" spans="1:8" x14ac:dyDescent="0.25">
      <c r="A16" s="230" t="s">
        <v>154</v>
      </c>
      <c r="B16" s="181" t="s">
        <v>5</v>
      </c>
      <c r="C16" s="224">
        <v>0</v>
      </c>
      <c r="D16" s="224">
        <v>248</v>
      </c>
      <c r="E16" s="224">
        <v>390</v>
      </c>
      <c r="F16" s="224">
        <v>402</v>
      </c>
      <c r="H16" s="40">
        <f>+F13-F15+SUM(F17:F19)</f>
        <v>30385</v>
      </c>
    </row>
    <row r="17" spans="1:8" x14ac:dyDescent="0.25">
      <c r="A17" s="228" t="s">
        <v>152</v>
      </c>
      <c r="B17" s="181" t="s">
        <v>5</v>
      </c>
      <c r="C17" s="224">
        <v>149</v>
      </c>
      <c r="D17" s="224">
        <v>184</v>
      </c>
      <c r="E17" s="224">
        <v>147</v>
      </c>
      <c r="F17" s="224">
        <v>254</v>
      </c>
    </row>
    <row r="18" spans="1:8" x14ac:dyDescent="0.25">
      <c r="A18" s="229" t="s">
        <v>153</v>
      </c>
      <c r="B18" s="181" t="s">
        <v>5</v>
      </c>
      <c r="C18" s="224">
        <v>522</v>
      </c>
      <c r="D18" s="224">
        <v>254</v>
      </c>
      <c r="E18" s="224">
        <v>249</v>
      </c>
      <c r="F18" s="224">
        <v>735</v>
      </c>
    </row>
    <row r="19" spans="1:8" x14ac:dyDescent="0.25">
      <c r="A19" s="228" t="s">
        <v>9</v>
      </c>
      <c r="B19" s="182" t="s">
        <v>5</v>
      </c>
      <c r="C19" s="56">
        <v>174</v>
      </c>
      <c r="D19" s="56">
        <v>230</v>
      </c>
      <c r="E19" s="56">
        <v>180</v>
      </c>
      <c r="F19" s="56">
        <v>412</v>
      </c>
    </row>
    <row r="20" spans="1:8" x14ac:dyDescent="0.25">
      <c r="A20" s="228" t="s">
        <v>6</v>
      </c>
      <c r="B20" s="181" t="s">
        <v>7</v>
      </c>
      <c r="C20" s="56">
        <v>143795</v>
      </c>
      <c r="D20" s="56">
        <v>146495</v>
      </c>
      <c r="E20" s="56">
        <v>146679</v>
      </c>
      <c r="F20" s="56">
        <v>154873</v>
      </c>
    </row>
    <row r="21" spans="1:8" x14ac:dyDescent="0.25">
      <c r="A21" s="178"/>
      <c r="B21" s="181" t="s">
        <v>5</v>
      </c>
      <c r="C21" s="56">
        <v>109954</v>
      </c>
      <c r="D21" s="56">
        <v>111688</v>
      </c>
      <c r="E21" s="56">
        <v>111712</v>
      </c>
      <c r="F21" s="224">
        <v>117293</v>
      </c>
    </row>
    <row r="22" spans="1:8" ht="15" customHeight="1" x14ac:dyDescent="0.25">
      <c r="A22" s="178"/>
      <c r="B22" s="181"/>
      <c r="C22" s="56"/>
      <c r="D22" s="56"/>
      <c r="E22" s="56"/>
      <c r="F22" s="56"/>
      <c r="G22" s="174"/>
      <c r="H22" s="175"/>
    </row>
    <row r="23" spans="1:8" ht="15" customHeight="1" thickBot="1" x14ac:dyDescent="0.3">
      <c r="A23" s="41" t="s">
        <v>184</v>
      </c>
      <c r="B23" s="183" t="s">
        <v>5</v>
      </c>
      <c r="C23" s="42">
        <v>134451</v>
      </c>
      <c r="D23" s="42">
        <v>137165</v>
      </c>
      <c r="E23" s="42">
        <v>137426</v>
      </c>
      <c r="F23" s="42">
        <v>145638</v>
      </c>
      <c r="G23" s="58"/>
      <c r="H23" s="58"/>
    </row>
    <row r="24" spans="1:8" ht="30" customHeight="1" thickTop="1" x14ac:dyDescent="0.25">
      <c r="A24" s="239" t="s">
        <v>168</v>
      </c>
      <c r="B24" s="239"/>
      <c r="C24" s="239"/>
      <c r="D24" s="239"/>
      <c r="E24" s="239"/>
      <c r="F24" s="239"/>
      <c r="G24" s="58"/>
      <c r="H24" s="58"/>
    </row>
    <row r="25" spans="1:8" ht="15" customHeight="1" x14ac:dyDescent="0.25">
      <c r="A25" s="240" t="s">
        <v>183</v>
      </c>
      <c r="B25" s="240"/>
      <c r="C25" s="240"/>
      <c r="D25" s="240"/>
      <c r="E25" s="240"/>
      <c r="F25" s="240"/>
      <c r="G25" s="58"/>
      <c r="H25" s="58"/>
    </row>
    <row r="26" spans="1:8" x14ac:dyDescent="0.25">
      <c r="A26" s="173" t="s">
        <v>84</v>
      </c>
      <c r="B26" s="58"/>
      <c r="C26" s="58"/>
      <c r="D26" s="58"/>
      <c r="E26" s="58"/>
      <c r="F26" s="58"/>
    </row>
    <row r="27" spans="1:8" x14ac:dyDescent="0.25">
      <c r="A27" s="173"/>
      <c r="B27" s="58"/>
      <c r="C27" s="58"/>
      <c r="D27" s="58"/>
      <c r="E27" s="58"/>
      <c r="F27" s="58"/>
    </row>
    <row r="28" spans="1:8" x14ac:dyDescent="0.25">
      <c r="A28" s="238" t="s">
        <v>42</v>
      </c>
      <c r="B28" s="238"/>
      <c r="C28" s="238"/>
      <c r="D28" s="238"/>
      <c r="E28" s="238"/>
    </row>
    <row r="29" spans="1:8" x14ac:dyDescent="0.25">
      <c r="A29" s="237" t="s">
        <v>43</v>
      </c>
      <c r="B29" s="237"/>
      <c r="C29" s="237"/>
      <c r="D29" s="237"/>
      <c r="E29" s="237"/>
    </row>
    <row r="30" spans="1:8" x14ac:dyDescent="0.25">
      <c r="A30" s="237" t="s">
        <v>167</v>
      </c>
      <c r="B30" s="237"/>
      <c r="C30" s="237"/>
      <c r="D30" s="237"/>
      <c r="E30" s="237"/>
    </row>
    <row r="31" spans="1:8" x14ac:dyDescent="0.25">
      <c r="A31" s="46"/>
      <c r="B31" s="172"/>
      <c r="C31" s="1"/>
      <c r="D31" s="1"/>
      <c r="E31" s="55"/>
    </row>
    <row r="32" spans="1:8" ht="15.75" thickBot="1" x14ac:dyDescent="0.3">
      <c r="A32" s="38" t="s">
        <v>0</v>
      </c>
      <c r="B32" s="38" t="s">
        <v>13</v>
      </c>
      <c r="C32" s="38" t="s">
        <v>14</v>
      </c>
      <c r="D32" s="38" t="s">
        <v>165</v>
      </c>
      <c r="E32" s="38" t="s">
        <v>166</v>
      </c>
    </row>
    <row r="33" spans="1:7" x14ac:dyDescent="0.25">
      <c r="A33" s="179"/>
      <c r="B33" s="57"/>
      <c r="C33" s="57"/>
      <c r="D33" s="56"/>
      <c r="E33" s="57"/>
    </row>
    <row r="34" spans="1:7" x14ac:dyDescent="0.25">
      <c r="A34" s="175" t="s">
        <v>185</v>
      </c>
      <c r="B34" s="185"/>
      <c r="C34" s="185"/>
      <c r="D34" s="185"/>
      <c r="E34" s="185"/>
    </row>
    <row r="35" spans="1:7" x14ac:dyDescent="0.25">
      <c r="A35" s="230" t="s">
        <v>151</v>
      </c>
      <c r="B35" s="185">
        <v>1353424489</v>
      </c>
      <c r="C35" s="185">
        <v>1431942924</v>
      </c>
      <c r="D35" s="185">
        <v>1489862428</v>
      </c>
      <c r="E35" s="184">
        <f>SUM(B35:D35)</f>
        <v>4275229841</v>
      </c>
    </row>
    <row r="36" spans="1:7" x14ac:dyDescent="0.25">
      <c r="A36" s="230" t="s">
        <v>74</v>
      </c>
      <c r="B36" s="184">
        <v>0</v>
      </c>
      <c r="C36" s="184">
        <v>0</v>
      </c>
      <c r="D36" s="184">
        <v>0</v>
      </c>
      <c r="E36" s="184">
        <f t="shared" ref="E36:E42" si="0">SUM(B36:D36)</f>
        <v>0</v>
      </c>
    </row>
    <row r="37" spans="1:7" x14ac:dyDescent="0.25">
      <c r="A37" s="230" t="s">
        <v>8</v>
      </c>
      <c r="B37" s="185">
        <v>555582590</v>
      </c>
      <c r="C37" s="185">
        <v>579480090</v>
      </c>
      <c r="D37" s="185">
        <v>553182090</v>
      </c>
      <c r="E37" s="184">
        <f t="shared" si="0"/>
        <v>1688244770</v>
      </c>
    </row>
    <row r="38" spans="1:7" ht="15" customHeight="1" x14ac:dyDescent="0.25">
      <c r="A38" s="230" t="s">
        <v>154</v>
      </c>
      <c r="B38" s="57"/>
      <c r="C38" s="57"/>
      <c r="D38" s="57"/>
      <c r="E38" s="184">
        <f t="shared" si="0"/>
        <v>0</v>
      </c>
      <c r="F38" s="174"/>
      <c r="G38" s="57">
        <f>+E35+E41</f>
        <v>4831281168</v>
      </c>
    </row>
    <row r="39" spans="1:7" x14ac:dyDescent="0.25">
      <c r="A39" s="228" t="s">
        <v>152</v>
      </c>
      <c r="B39" s="57">
        <v>26325311</v>
      </c>
      <c r="C39" s="57">
        <v>14254365</v>
      </c>
      <c r="D39" s="56">
        <v>11137500</v>
      </c>
      <c r="E39" s="184">
        <f t="shared" si="0"/>
        <v>51717176</v>
      </c>
    </row>
    <row r="40" spans="1:7" x14ac:dyDescent="0.25">
      <c r="A40" s="229" t="s">
        <v>153</v>
      </c>
      <c r="B40" s="57">
        <v>259948903</v>
      </c>
      <c r="C40" s="57">
        <v>96522088</v>
      </c>
      <c r="D40" s="57">
        <v>73694183</v>
      </c>
      <c r="E40" s="184">
        <f t="shared" si="0"/>
        <v>430165174</v>
      </c>
    </row>
    <row r="41" spans="1:7" x14ac:dyDescent="0.25">
      <c r="A41" s="228" t="s">
        <v>9</v>
      </c>
      <c r="B41" s="184">
        <v>166926267</v>
      </c>
      <c r="C41" s="184">
        <v>241883319</v>
      </c>
      <c r="D41" s="184">
        <v>147241741</v>
      </c>
      <c r="E41" s="184">
        <f t="shared" si="0"/>
        <v>556051327</v>
      </c>
    </row>
    <row r="42" spans="1:7" x14ac:dyDescent="0.25">
      <c r="A42" s="228" t="s">
        <v>6</v>
      </c>
      <c r="B42" s="184">
        <v>4089600998</v>
      </c>
      <c r="C42" s="184">
        <v>4088822359</v>
      </c>
      <c r="D42" s="184">
        <v>4114579859</v>
      </c>
      <c r="E42" s="184">
        <f t="shared" si="0"/>
        <v>12293003216</v>
      </c>
    </row>
    <row r="43" spans="1:7" x14ac:dyDescent="0.25">
      <c r="A43" s="221"/>
      <c r="B43" s="184"/>
      <c r="C43" s="184"/>
      <c r="D43" s="184"/>
      <c r="E43" s="184"/>
    </row>
    <row r="44" spans="1:7" ht="15" customHeight="1" thickBot="1" x14ac:dyDescent="0.3">
      <c r="A44" s="41" t="s">
        <v>157</v>
      </c>
      <c r="B44" s="42">
        <f>SUM(B35:B42)</f>
        <v>6451808558</v>
      </c>
      <c r="C44" s="42">
        <f>SUM(C35:C42)</f>
        <v>6452905145</v>
      </c>
      <c r="D44" s="42">
        <f>SUM(D35:D42)</f>
        <v>6389697801</v>
      </c>
      <c r="E44" s="42">
        <f>SUM(E35:E42)</f>
        <v>19294411504</v>
      </c>
      <c r="F44" s="58"/>
      <c r="G44" s="58"/>
    </row>
    <row r="45" spans="1:7" ht="15" customHeight="1" thickTop="1" x14ac:dyDescent="0.25">
      <c r="A45" s="173" t="s">
        <v>84</v>
      </c>
      <c r="B45" s="176"/>
      <c r="C45" s="176"/>
      <c r="D45" s="176"/>
      <c r="E45" s="176"/>
      <c r="F45" s="58"/>
      <c r="G45" s="58"/>
    </row>
    <row r="47" spans="1:7" x14ac:dyDescent="0.25">
      <c r="A47" s="237" t="s">
        <v>47</v>
      </c>
      <c r="B47" s="237"/>
      <c r="C47" s="237"/>
      <c r="D47" s="237"/>
      <c r="E47" s="237"/>
    </row>
    <row r="48" spans="1:7" x14ac:dyDescent="0.25">
      <c r="A48" s="237" t="s">
        <v>48</v>
      </c>
      <c r="B48" s="237"/>
      <c r="C48" s="237"/>
      <c r="D48" s="237"/>
      <c r="E48" s="237"/>
    </row>
    <row r="49" spans="1:6" x14ac:dyDescent="0.25">
      <c r="A49" s="237" t="s">
        <v>167</v>
      </c>
      <c r="B49" s="237"/>
      <c r="C49" s="237"/>
      <c r="D49" s="237"/>
      <c r="E49" s="237"/>
    </row>
    <row r="50" spans="1:6" x14ac:dyDescent="0.25">
      <c r="A50" s="34"/>
      <c r="B50" s="34"/>
    </row>
    <row r="51" spans="1:6" ht="15.75" thickBot="1" x14ac:dyDescent="0.3">
      <c r="A51" s="38" t="s">
        <v>49</v>
      </c>
      <c r="B51" s="38" t="s">
        <v>13</v>
      </c>
      <c r="C51" s="38" t="s">
        <v>14</v>
      </c>
      <c r="D51" s="38" t="s">
        <v>165</v>
      </c>
      <c r="E51" s="38" t="s">
        <v>166</v>
      </c>
    </row>
    <row r="53" spans="1:6" s="54" customFormat="1" x14ac:dyDescent="0.25">
      <c r="A53" s="34" t="s">
        <v>50</v>
      </c>
      <c r="B53" s="39">
        <v>6284882291</v>
      </c>
      <c r="C53" s="39">
        <v>6211021826</v>
      </c>
      <c r="D53" s="39">
        <v>6242456060</v>
      </c>
      <c r="E53" s="184">
        <f>SUM(B53:D53)</f>
        <v>18738360177</v>
      </c>
      <c r="F53" s="2"/>
    </row>
    <row r="54" spans="1:6" x14ac:dyDescent="0.25">
      <c r="A54" s="34" t="s">
        <v>158</v>
      </c>
      <c r="B54" s="39">
        <f>SUM(B55:B56)</f>
        <v>166926267</v>
      </c>
      <c r="C54" s="39">
        <f>SUM(C55:C56)</f>
        <v>241883319</v>
      </c>
      <c r="D54" s="39">
        <f>SUM(D55:D56)</f>
        <v>147241741</v>
      </c>
      <c r="E54" s="184">
        <f>SUM(B54:D54)</f>
        <v>556051327</v>
      </c>
      <c r="F54" s="54"/>
    </row>
    <row r="55" spans="1:6" x14ac:dyDescent="0.25">
      <c r="A55" s="177" t="s">
        <v>159</v>
      </c>
      <c r="B55" s="39">
        <v>166926267</v>
      </c>
      <c r="C55" s="39">
        <v>241883319</v>
      </c>
      <c r="D55" s="39">
        <v>147241741</v>
      </c>
      <c r="E55" s="184">
        <f>SUM(B55:D55)</f>
        <v>556051327</v>
      </c>
    </row>
    <row r="56" spans="1:6" x14ac:dyDescent="0.25">
      <c r="A56" s="177" t="s">
        <v>160</v>
      </c>
      <c r="B56" s="34"/>
      <c r="C56" s="34"/>
      <c r="D56" s="34"/>
      <c r="E56" s="34"/>
    </row>
    <row r="57" spans="1:6" x14ac:dyDescent="0.25">
      <c r="A57" s="34"/>
      <c r="B57" s="34"/>
      <c r="C57" s="34"/>
      <c r="D57" s="34"/>
      <c r="E57" s="34"/>
    </row>
    <row r="58" spans="1:6" ht="15.75" thickBot="1" x14ac:dyDescent="0.3">
      <c r="A58" s="41" t="s">
        <v>12</v>
      </c>
      <c r="B58" s="42">
        <f>B53+B54</f>
        <v>6451808558</v>
      </c>
      <c r="C58" s="42">
        <f>C53+C54</f>
        <v>6452905145</v>
      </c>
      <c r="D58" s="42">
        <f>D53+D54</f>
        <v>6389697801</v>
      </c>
      <c r="E58" s="42">
        <f>E53+E54</f>
        <v>19294411504</v>
      </c>
    </row>
    <row r="59" spans="1:6" ht="15.75" thickTop="1" x14ac:dyDescent="0.25">
      <c r="A59" s="35" t="s">
        <v>84</v>
      </c>
      <c r="B59" s="34"/>
    </row>
    <row r="60" spans="1:6" x14ac:dyDescent="0.25">
      <c r="A60" s="34"/>
      <c r="B60" s="34"/>
    </row>
    <row r="61" spans="1:6" x14ac:dyDescent="0.25">
      <c r="A61" s="237" t="s">
        <v>55</v>
      </c>
      <c r="B61" s="237"/>
      <c r="C61" s="237"/>
      <c r="D61" s="237"/>
      <c r="E61" s="237"/>
    </row>
    <row r="62" spans="1:6" x14ac:dyDescent="0.25">
      <c r="A62" s="237" t="s">
        <v>56</v>
      </c>
      <c r="B62" s="237"/>
      <c r="C62" s="237"/>
      <c r="D62" s="237"/>
      <c r="E62" s="237"/>
    </row>
    <row r="63" spans="1:6" x14ac:dyDescent="0.25">
      <c r="A63" s="237" t="s">
        <v>167</v>
      </c>
      <c r="B63" s="237"/>
      <c r="C63" s="237"/>
      <c r="D63" s="237"/>
      <c r="E63" s="237"/>
    </row>
    <row r="64" spans="1:6" x14ac:dyDescent="0.25">
      <c r="A64" s="34"/>
      <c r="B64" s="34"/>
      <c r="C64" s="34"/>
      <c r="D64" s="34"/>
      <c r="E64" s="34"/>
    </row>
    <row r="65" spans="1:5" ht="15.75" thickBot="1" x14ac:dyDescent="0.3">
      <c r="A65" s="38" t="s">
        <v>49</v>
      </c>
      <c r="B65" s="38" t="s">
        <v>13</v>
      </c>
      <c r="C65" s="38" t="s">
        <v>14</v>
      </c>
      <c r="D65" s="38" t="s">
        <v>165</v>
      </c>
      <c r="E65" s="38" t="s">
        <v>166</v>
      </c>
    </row>
    <row r="66" spans="1:5" x14ac:dyDescent="0.25">
      <c r="B66" s="44"/>
      <c r="C66" s="44"/>
      <c r="D66" s="44"/>
      <c r="E66" s="44"/>
    </row>
    <row r="67" spans="1:5" x14ac:dyDescent="0.25">
      <c r="A67" s="219" t="s">
        <v>179</v>
      </c>
      <c r="B67" s="39">
        <f>'2T'!E74</f>
        <v>4345608528.5800018</v>
      </c>
      <c r="C67" s="39">
        <f>B74</f>
        <v>4618339658.4100018</v>
      </c>
      <c r="D67" s="39">
        <f>C74</f>
        <v>888117677.11000156</v>
      </c>
      <c r="E67" s="39">
        <f>B67</f>
        <v>4345608528.5800018</v>
      </c>
    </row>
    <row r="68" spans="1:5" x14ac:dyDescent="0.25">
      <c r="A68" s="34" t="s">
        <v>164</v>
      </c>
      <c r="B68" s="39">
        <f>SUM(B69:B71)</f>
        <v>6724539687.8299999</v>
      </c>
      <c r="C68" s="39">
        <f>SUM(C69:C71)</f>
        <v>2722683163.6999998</v>
      </c>
      <c r="D68" s="39">
        <f>SUM(D69:D71)</f>
        <v>11977473858.610001</v>
      </c>
      <c r="E68" s="39">
        <f>SUM(B68:D68)</f>
        <v>21424696710.139999</v>
      </c>
    </row>
    <row r="69" spans="1:5" x14ac:dyDescent="0.25">
      <c r="A69" s="177" t="s">
        <v>161</v>
      </c>
      <c r="B69" s="39">
        <v>1628355142.8299999</v>
      </c>
      <c r="C69" s="39">
        <v>1656016498.03</v>
      </c>
      <c r="D69" s="39">
        <v>1785104768.6099999</v>
      </c>
      <c r="E69" s="39">
        <f>SUM(B69:D69)</f>
        <v>5069476409.4699993</v>
      </c>
    </row>
    <row r="70" spans="1:5" x14ac:dyDescent="0.25">
      <c r="A70" s="177" t="s">
        <v>162</v>
      </c>
      <c r="B70" s="39">
        <v>5096184545</v>
      </c>
      <c r="C70" s="39">
        <v>0</v>
      </c>
      <c r="D70" s="39">
        <v>10192369090</v>
      </c>
      <c r="E70" s="39">
        <f>SUM(B70:D70)</f>
        <v>15288553635</v>
      </c>
    </row>
    <row r="71" spans="1:5" x14ac:dyDescent="0.25">
      <c r="A71" s="177" t="s">
        <v>163</v>
      </c>
      <c r="B71" s="39">
        <v>0</v>
      </c>
      <c r="C71" s="39">
        <v>1066666665.67</v>
      </c>
      <c r="D71" s="39">
        <v>0</v>
      </c>
      <c r="E71" s="39">
        <f>SUM(B71:D71)</f>
        <v>1066666665.67</v>
      </c>
    </row>
    <row r="72" spans="1:5" x14ac:dyDescent="0.25">
      <c r="A72" s="219" t="s">
        <v>180</v>
      </c>
      <c r="B72" s="39">
        <f>B68+B67</f>
        <v>11070148216.410002</v>
      </c>
      <c r="C72" s="39">
        <f>C68+C67</f>
        <v>7341022822.1100016</v>
      </c>
      <c r="D72" s="39">
        <f>D68+D67</f>
        <v>12865591535.720001</v>
      </c>
      <c r="E72" s="39">
        <f>E68+E67</f>
        <v>25770305238.720001</v>
      </c>
    </row>
    <row r="73" spans="1:5" x14ac:dyDescent="0.25">
      <c r="A73" s="34" t="s">
        <v>61</v>
      </c>
      <c r="B73" s="39">
        <f>B58</f>
        <v>6451808558</v>
      </c>
      <c r="C73" s="39">
        <f>C58</f>
        <v>6452905145</v>
      </c>
      <c r="D73" s="39">
        <f>D58</f>
        <v>6389697801</v>
      </c>
      <c r="E73" s="39">
        <f>SUM(B73:D73)</f>
        <v>19294411504</v>
      </c>
    </row>
    <row r="74" spans="1:5" x14ac:dyDescent="0.25">
      <c r="A74" s="219" t="s">
        <v>181</v>
      </c>
      <c r="B74" s="39">
        <f>B72-B73</f>
        <v>4618339658.4100018</v>
      </c>
      <c r="C74" s="39">
        <f>C72-C73</f>
        <v>888117677.11000156</v>
      </c>
      <c r="D74" s="39">
        <f>D72-D73</f>
        <v>6475893734.7200012</v>
      </c>
      <c r="E74" s="39">
        <f>E72-E73</f>
        <v>6475893734.7200012</v>
      </c>
    </row>
    <row r="75" spans="1:5" ht="15.75" thickBot="1" x14ac:dyDescent="0.3">
      <c r="A75" s="41"/>
      <c r="B75" s="41"/>
      <c r="C75" s="41"/>
      <c r="D75" s="41"/>
      <c r="E75" s="41"/>
    </row>
    <row r="76" spans="1:5" ht="15.75" thickTop="1" x14ac:dyDescent="0.25">
      <c r="A76" s="218" t="s">
        <v>171</v>
      </c>
      <c r="B76" s="34"/>
      <c r="C76" s="34"/>
      <c r="D76" s="34"/>
      <c r="E76" s="34"/>
    </row>
    <row r="77" spans="1:5" x14ac:dyDescent="0.25">
      <c r="A77" s="218" t="s">
        <v>172</v>
      </c>
    </row>
    <row r="78" spans="1:5" x14ac:dyDescent="0.25">
      <c r="A78" t="s">
        <v>173</v>
      </c>
      <c r="D78" s="45"/>
    </row>
    <row r="79" spans="1:5" x14ac:dyDescent="0.25">
      <c r="A79" s="219" t="s">
        <v>174</v>
      </c>
    </row>
    <row r="80" spans="1:5" x14ac:dyDescent="0.25">
      <c r="A80" s="219" t="s">
        <v>175</v>
      </c>
    </row>
    <row r="81" spans="1:1" x14ac:dyDescent="0.25">
      <c r="A81" s="219" t="s">
        <v>176</v>
      </c>
    </row>
    <row r="82" spans="1:1" x14ac:dyDescent="0.25">
      <c r="A82" s="34"/>
    </row>
    <row r="83" spans="1:1" x14ac:dyDescent="0.25">
      <c r="A83" s="219" t="s">
        <v>177</v>
      </c>
    </row>
    <row r="84" spans="1:1" x14ac:dyDescent="0.25">
      <c r="A84" s="219" t="s">
        <v>182</v>
      </c>
    </row>
    <row r="85" spans="1:1" x14ac:dyDescent="0.25">
      <c r="A85" s="219" t="s">
        <v>178</v>
      </c>
    </row>
  </sheetData>
  <mergeCells count="14">
    <mergeCell ref="A63:E63"/>
    <mergeCell ref="A61:E61"/>
    <mergeCell ref="A62:E62"/>
    <mergeCell ref="A1:F1"/>
    <mergeCell ref="A7:F7"/>
    <mergeCell ref="A8:F8"/>
    <mergeCell ref="A28:E28"/>
    <mergeCell ref="A29:E29"/>
    <mergeCell ref="A47:E47"/>
    <mergeCell ref="A48:E48"/>
    <mergeCell ref="A30:E30"/>
    <mergeCell ref="A49:E49"/>
    <mergeCell ref="A24:F24"/>
    <mergeCell ref="A25:F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43" workbookViewId="0">
      <selection activeCell="G61" sqref="G61"/>
    </sheetView>
  </sheetViews>
  <sheetFormatPr baseColWidth="10" defaultRowHeight="15" x14ac:dyDescent="0.25"/>
  <cols>
    <col min="1" max="1" width="51.7109375" style="2" bestFit="1" customWidth="1"/>
    <col min="2" max="2" width="19.5703125" style="2" customWidth="1"/>
    <col min="3" max="3" width="16.140625" style="2" bestFit="1" customWidth="1"/>
    <col min="4" max="5" width="17.140625" style="2" bestFit="1" customWidth="1"/>
    <col min="6" max="6" width="14.42578125" style="2" customWidth="1"/>
    <col min="7" max="7" width="12.7109375" style="2" bestFit="1" customWidth="1"/>
    <col min="8" max="16384" width="11.42578125" style="2"/>
  </cols>
  <sheetData>
    <row r="1" spans="1:6" x14ac:dyDescent="0.25">
      <c r="A1" s="237" t="s">
        <v>15</v>
      </c>
      <c r="B1" s="237"/>
      <c r="C1" s="237"/>
      <c r="D1" s="237"/>
      <c r="E1" s="237"/>
      <c r="F1" s="237"/>
    </row>
    <row r="2" spans="1:6" x14ac:dyDescent="0.25">
      <c r="A2" s="46" t="s">
        <v>18</v>
      </c>
      <c r="B2" s="47" t="s">
        <v>83</v>
      </c>
      <c r="C2" s="48"/>
      <c r="D2" s="49"/>
      <c r="E2" s="48"/>
      <c r="F2" s="48"/>
    </row>
    <row r="3" spans="1:6" x14ac:dyDescent="0.25">
      <c r="A3" s="46" t="s">
        <v>20</v>
      </c>
      <c r="B3" s="50" t="s">
        <v>21</v>
      </c>
      <c r="C3" s="48"/>
      <c r="D3" s="51"/>
      <c r="E3" s="48"/>
      <c r="F3" s="48"/>
    </row>
    <row r="4" spans="1:6" x14ac:dyDescent="0.25">
      <c r="A4" s="46" t="s">
        <v>22</v>
      </c>
      <c r="B4" s="52" t="s">
        <v>23</v>
      </c>
      <c r="C4" s="51"/>
      <c r="D4" s="51"/>
      <c r="E4" s="48"/>
      <c r="F4" s="48"/>
    </row>
    <row r="5" spans="1:6" x14ac:dyDescent="0.25">
      <c r="A5" s="46" t="s">
        <v>169</v>
      </c>
      <c r="B5" s="53" t="s">
        <v>80</v>
      </c>
      <c r="C5" s="48"/>
      <c r="D5" s="48"/>
      <c r="E5" s="48"/>
      <c r="F5" s="48"/>
    </row>
    <row r="6" spans="1:6" x14ac:dyDescent="0.25">
      <c r="A6" s="34"/>
      <c r="B6" s="34"/>
    </row>
    <row r="7" spans="1:6" x14ac:dyDescent="0.25">
      <c r="A7" s="237" t="s">
        <v>16</v>
      </c>
      <c r="B7" s="237"/>
      <c r="C7" s="237"/>
      <c r="D7" s="237"/>
      <c r="E7" s="237"/>
      <c r="F7" s="237"/>
    </row>
    <row r="8" spans="1:6" x14ac:dyDescent="0.25">
      <c r="A8" s="237" t="s">
        <v>17</v>
      </c>
      <c r="B8" s="237"/>
      <c r="C8" s="237"/>
      <c r="D8" s="237"/>
      <c r="E8" s="237"/>
      <c r="F8" s="237"/>
    </row>
    <row r="9" spans="1:6" x14ac:dyDescent="0.25">
      <c r="A9" s="1"/>
    </row>
    <row r="10" spans="1:6" ht="15.75" thickBot="1" x14ac:dyDescent="0.3">
      <c r="A10" s="38" t="s">
        <v>27</v>
      </c>
      <c r="B10" s="38" t="s">
        <v>1</v>
      </c>
      <c r="C10" s="38" t="s">
        <v>63</v>
      </c>
      <c r="D10" s="38" t="s">
        <v>64</v>
      </c>
      <c r="E10" s="38" t="s">
        <v>65</v>
      </c>
      <c r="F10" s="38" t="s">
        <v>67</v>
      </c>
    </row>
    <row r="11" spans="1:6" x14ac:dyDescent="0.25">
      <c r="A11" s="179"/>
      <c r="B11" s="57"/>
      <c r="C11" s="57"/>
      <c r="D11" s="56"/>
      <c r="E11" s="57"/>
      <c r="F11" s="57"/>
    </row>
    <row r="12" spans="1:6" x14ac:dyDescent="0.25">
      <c r="A12" s="175" t="s">
        <v>185</v>
      </c>
      <c r="B12" s="180"/>
      <c r="C12" s="34"/>
      <c r="D12" s="34"/>
      <c r="E12" s="34"/>
      <c r="F12" s="34"/>
    </row>
    <row r="13" spans="1:6" x14ac:dyDescent="0.25">
      <c r="A13" s="228" t="s">
        <v>151</v>
      </c>
      <c r="B13" s="181" t="s">
        <v>5</v>
      </c>
      <c r="C13" s="222">
        <v>37241</v>
      </c>
      <c r="D13" s="222">
        <v>42333</v>
      </c>
      <c r="E13" s="224">
        <v>44555</v>
      </c>
      <c r="F13" s="224">
        <v>46135</v>
      </c>
    </row>
    <row r="14" spans="1:6" x14ac:dyDescent="0.25">
      <c r="A14" s="230" t="s">
        <v>74</v>
      </c>
      <c r="B14" s="181" t="s">
        <v>73</v>
      </c>
      <c r="C14" s="56">
        <v>68</v>
      </c>
      <c r="D14" s="56">
        <v>115</v>
      </c>
      <c r="E14" s="56">
        <v>178</v>
      </c>
      <c r="F14" s="56">
        <v>196</v>
      </c>
    </row>
    <row r="15" spans="1:6" x14ac:dyDescent="0.25">
      <c r="A15" s="230" t="s">
        <v>8</v>
      </c>
      <c r="B15" s="181" t="s">
        <v>5</v>
      </c>
      <c r="C15" s="56">
        <v>10546</v>
      </c>
      <c r="D15" s="56">
        <v>10745</v>
      </c>
      <c r="E15" s="56">
        <v>11046</v>
      </c>
      <c r="F15" s="56">
        <v>11493</v>
      </c>
    </row>
    <row r="16" spans="1:6" x14ac:dyDescent="0.25">
      <c r="A16" s="230" t="s">
        <v>154</v>
      </c>
      <c r="B16" s="181" t="s">
        <v>5</v>
      </c>
      <c r="C16" s="224">
        <v>607</v>
      </c>
      <c r="D16" s="224">
        <v>645</v>
      </c>
      <c r="E16" s="224">
        <v>711</v>
      </c>
      <c r="F16" s="224">
        <v>785</v>
      </c>
    </row>
    <row r="17" spans="1:8" x14ac:dyDescent="0.25">
      <c r="A17" s="228" t="s">
        <v>152</v>
      </c>
      <c r="B17" s="181" t="s">
        <v>5</v>
      </c>
      <c r="C17" s="224">
        <v>683</v>
      </c>
      <c r="D17" s="224">
        <v>746</v>
      </c>
      <c r="E17" s="224">
        <v>147</v>
      </c>
      <c r="F17" s="224">
        <v>1302</v>
      </c>
      <c r="H17" s="40">
        <f>+F13-F15+SUM(F17:F19)</f>
        <v>36760</v>
      </c>
    </row>
    <row r="18" spans="1:8" x14ac:dyDescent="0.25">
      <c r="A18" s="229" t="s">
        <v>153</v>
      </c>
      <c r="B18" s="181" t="s">
        <v>5</v>
      </c>
      <c r="C18" s="224">
        <v>122</v>
      </c>
      <c r="D18" s="224">
        <v>186</v>
      </c>
      <c r="E18" s="224">
        <v>104</v>
      </c>
      <c r="F18" s="224">
        <v>335</v>
      </c>
    </row>
    <row r="19" spans="1:8" x14ac:dyDescent="0.25">
      <c r="A19" s="228" t="s">
        <v>9</v>
      </c>
      <c r="B19" s="182" t="s">
        <v>5</v>
      </c>
      <c r="C19" s="56">
        <v>95</v>
      </c>
      <c r="D19" s="56">
        <v>342</v>
      </c>
      <c r="E19" s="56">
        <v>362</v>
      </c>
      <c r="F19" s="56">
        <v>481</v>
      </c>
    </row>
    <row r="20" spans="1:8" x14ac:dyDescent="0.25">
      <c r="A20" s="228" t="s">
        <v>6</v>
      </c>
      <c r="B20" s="181" t="s">
        <v>7</v>
      </c>
      <c r="C20" s="56">
        <v>148121</v>
      </c>
      <c r="D20" s="56">
        <v>149638</v>
      </c>
      <c r="E20" s="56">
        <v>147918</v>
      </c>
      <c r="F20" s="56">
        <v>157017</v>
      </c>
    </row>
    <row r="21" spans="1:8" x14ac:dyDescent="0.25">
      <c r="A21" s="178"/>
      <c r="B21" s="181" t="s">
        <v>5</v>
      </c>
      <c r="C21" s="56">
        <v>113082</v>
      </c>
      <c r="D21" s="56">
        <v>114623</v>
      </c>
      <c r="E21" s="56">
        <v>113898</v>
      </c>
      <c r="F21" s="224">
        <v>119902</v>
      </c>
    </row>
    <row r="22" spans="1:8" ht="15" customHeight="1" x14ac:dyDescent="0.25">
      <c r="A22" s="178"/>
      <c r="B22" s="181"/>
      <c r="C22" s="56"/>
      <c r="D22" s="56"/>
      <c r="E22" s="56"/>
      <c r="F22" s="56"/>
      <c r="G22" s="174"/>
      <c r="H22" s="175"/>
    </row>
    <row r="23" spans="1:8" ht="15" customHeight="1" thickBot="1" x14ac:dyDescent="0.3">
      <c r="A23" s="41" t="s">
        <v>184</v>
      </c>
      <c r="B23" s="183" t="s">
        <v>5</v>
      </c>
      <c r="C23" s="42">
        <v>139932</v>
      </c>
      <c r="D23" s="42">
        <v>141156</v>
      </c>
      <c r="E23" s="42">
        <v>145699</v>
      </c>
      <c r="F23" s="42">
        <v>152880</v>
      </c>
      <c r="G23" s="58"/>
      <c r="H23" s="58"/>
    </row>
    <row r="24" spans="1:8" ht="30.75" customHeight="1" thickTop="1" x14ac:dyDescent="0.25">
      <c r="A24" s="239" t="s">
        <v>168</v>
      </c>
      <c r="B24" s="239"/>
      <c r="C24" s="239"/>
      <c r="D24" s="239"/>
      <c r="E24" s="239"/>
      <c r="F24" s="239"/>
      <c r="G24" s="58"/>
      <c r="H24" s="58"/>
    </row>
    <row r="25" spans="1:8" ht="15" customHeight="1" x14ac:dyDescent="0.25">
      <c r="A25" s="240" t="s">
        <v>183</v>
      </c>
      <c r="B25" s="240"/>
      <c r="C25" s="240"/>
      <c r="D25" s="240"/>
      <c r="E25" s="240"/>
      <c r="F25" s="240"/>
      <c r="G25" s="58"/>
      <c r="H25" s="58"/>
    </row>
    <row r="26" spans="1:8" x14ac:dyDescent="0.25">
      <c r="A26" s="173" t="s">
        <v>84</v>
      </c>
      <c r="B26" s="58"/>
      <c r="C26" s="58"/>
      <c r="D26" s="58"/>
      <c r="E26" s="58"/>
      <c r="F26" s="58"/>
    </row>
    <row r="27" spans="1:8" x14ac:dyDescent="0.25">
      <c r="A27" s="173"/>
      <c r="B27" s="58"/>
      <c r="C27" s="58"/>
      <c r="D27" s="58"/>
      <c r="E27" s="58"/>
      <c r="F27" s="58"/>
    </row>
    <row r="28" spans="1:8" x14ac:dyDescent="0.25">
      <c r="A28" s="238" t="s">
        <v>42</v>
      </c>
      <c r="B28" s="238"/>
      <c r="C28" s="238"/>
      <c r="D28" s="238"/>
      <c r="E28" s="238"/>
    </row>
    <row r="29" spans="1:8" x14ac:dyDescent="0.25">
      <c r="A29" s="237" t="s">
        <v>43</v>
      </c>
      <c r="B29" s="237"/>
      <c r="C29" s="237"/>
      <c r="D29" s="237"/>
      <c r="E29" s="237"/>
    </row>
    <row r="30" spans="1:8" x14ac:dyDescent="0.25">
      <c r="A30" s="237" t="s">
        <v>167</v>
      </c>
      <c r="B30" s="237"/>
      <c r="C30" s="237"/>
      <c r="D30" s="237"/>
      <c r="E30" s="237"/>
    </row>
    <row r="31" spans="1:8" x14ac:dyDescent="0.25">
      <c r="A31" s="46"/>
      <c r="B31" s="172"/>
      <c r="C31" s="1"/>
      <c r="D31" s="1"/>
      <c r="E31" s="55"/>
    </row>
    <row r="32" spans="1:8" ht="15.75" thickBot="1" x14ac:dyDescent="0.3">
      <c r="A32" s="38" t="s">
        <v>0</v>
      </c>
      <c r="B32" s="38" t="s">
        <v>63</v>
      </c>
      <c r="C32" s="38" t="s">
        <v>64</v>
      </c>
      <c r="D32" s="38" t="s">
        <v>65</v>
      </c>
      <c r="E32" s="38" t="s">
        <v>67</v>
      </c>
    </row>
    <row r="33" spans="1:7" x14ac:dyDescent="0.25">
      <c r="A33" s="179"/>
      <c r="B33" s="57"/>
      <c r="C33" s="57"/>
      <c r="D33" s="56"/>
      <c r="E33" s="57"/>
    </row>
    <row r="34" spans="1:7" x14ac:dyDescent="0.25">
      <c r="A34" s="175" t="s">
        <v>185</v>
      </c>
      <c r="B34" s="185"/>
      <c r="C34" s="185"/>
      <c r="D34" s="185"/>
      <c r="E34" s="184"/>
    </row>
    <row r="35" spans="1:7" x14ac:dyDescent="0.25">
      <c r="A35" s="228" t="s">
        <v>151</v>
      </c>
      <c r="B35" s="185">
        <v>1459536400</v>
      </c>
      <c r="C35" s="185">
        <v>1804788319</v>
      </c>
      <c r="D35" s="185">
        <v>2018416270</v>
      </c>
      <c r="E35" s="184">
        <f>SUM(B35:D35)</f>
        <v>5282740989</v>
      </c>
    </row>
    <row r="36" spans="1:7" x14ac:dyDescent="0.25">
      <c r="A36" s="230" t="s">
        <v>74</v>
      </c>
      <c r="B36" s="184">
        <v>6320000</v>
      </c>
      <c r="C36" s="184">
        <v>13440000</v>
      </c>
      <c r="D36" s="184">
        <v>20235000</v>
      </c>
      <c r="E36" s="184">
        <f t="shared" ref="E36:E42" si="0">SUM(B36:D36)</f>
        <v>39995000</v>
      </c>
    </row>
    <row r="37" spans="1:7" x14ac:dyDescent="0.25">
      <c r="A37" s="230" t="s">
        <v>8</v>
      </c>
      <c r="B37" s="185">
        <v>547532385</v>
      </c>
      <c r="C37" s="185">
        <v>559664299</v>
      </c>
      <c r="D37" s="185">
        <v>584888800</v>
      </c>
      <c r="E37" s="184">
        <f t="shared" si="0"/>
        <v>1692085484</v>
      </c>
    </row>
    <row r="38" spans="1:7" ht="15" customHeight="1" x14ac:dyDescent="0.25">
      <c r="A38" s="230" t="s">
        <v>154</v>
      </c>
      <c r="B38" s="57"/>
      <c r="C38" s="57"/>
      <c r="D38" s="57"/>
      <c r="E38" s="184">
        <f t="shared" si="0"/>
        <v>0</v>
      </c>
      <c r="F38" s="174"/>
      <c r="G38" s="175"/>
    </row>
    <row r="39" spans="1:7" x14ac:dyDescent="0.25">
      <c r="A39" s="228" t="s">
        <v>152</v>
      </c>
      <c r="B39" s="57">
        <v>12079210</v>
      </c>
      <c r="C39" s="57">
        <v>11067500</v>
      </c>
      <c r="D39" s="56">
        <v>13452352</v>
      </c>
      <c r="E39" s="184">
        <f t="shared" si="0"/>
        <v>36599062</v>
      </c>
      <c r="G39" s="40">
        <f>+E35+E36+E41</f>
        <v>6225514879</v>
      </c>
    </row>
    <row r="40" spans="1:7" x14ac:dyDescent="0.25">
      <c r="A40" s="229" t="s">
        <v>153</v>
      </c>
      <c r="B40" s="57">
        <v>25630135</v>
      </c>
      <c r="C40" s="57">
        <v>142233591</v>
      </c>
      <c r="D40" s="57">
        <v>31423119</v>
      </c>
      <c r="E40" s="184">
        <f t="shared" si="0"/>
        <v>199286845</v>
      </c>
    </row>
    <row r="41" spans="1:7" x14ac:dyDescent="0.25">
      <c r="A41" s="228" t="s">
        <v>9</v>
      </c>
      <c r="B41" s="184">
        <v>74402552</v>
      </c>
      <c r="C41" s="184">
        <v>545015098</v>
      </c>
      <c r="D41" s="184">
        <v>283361240</v>
      </c>
      <c r="E41" s="184">
        <f t="shared" si="0"/>
        <v>902778890</v>
      </c>
    </row>
    <row r="42" spans="1:7" x14ac:dyDescent="0.25">
      <c r="A42" s="228" t="s">
        <v>6</v>
      </c>
      <c r="B42" s="184">
        <v>4116639859</v>
      </c>
      <c r="C42" s="184">
        <v>4130566288</v>
      </c>
      <c r="D42" s="184">
        <v>4040231646</v>
      </c>
      <c r="E42" s="184">
        <f t="shared" si="0"/>
        <v>12287437793</v>
      </c>
    </row>
    <row r="43" spans="1:7" x14ac:dyDescent="0.25">
      <c r="A43" s="221"/>
      <c r="B43" s="184"/>
      <c r="C43" s="184"/>
      <c r="D43" s="184"/>
      <c r="E43" s="184"/>
    </row>
    <row r="44" spans="1:7" ht="15" customHeight="1" thickBot="1" x14ac:dyDescent="0.3">
      <c r="A44" s="41" t="s">
        <v>157</v>
      </c>
      <c r="B44" s="42">
        <f>SUM(B35:B42)</f>
        <v>6242140541</v>
      </c>
      <c r="C44" s="42">
        <f>SUM(C35:C42)</f>
        <v>7206775095</v>
      </c>
      <c r="D44" s="42">
        <f>SUM(D35:D42)</f>
        <v>6992008427</v>
      </c>
      <c r="E44" s="42">
        <f>SUM(E35:E42)</f>
        <v>20440924063</v>
      </c>
      <c r="F44" s="58"/>
      <c r="G44" s="58"/>
    </row>
    <row r="45" spans="1:7" ht="15" customHeight="1" thickTop="1" x14ac:dyDescent="0.25">
      <c r="A45" s="173" t="s">
        <v>84</v>
      </c>
      <c r="B45" s="176"/>
      <c r="C45" s="176"/>
      <c r="D45" s="176"/>
      <c r="E45" s="176"/>
      <c r="F45" s="58"/>
      <c r="G45" s="58"/>
    </row>
    <row r="47" spans="1:7" x14ac:dyDescent="0.25">
      <c r="A47" s="237" t="s">
        <v>47</v>
      </c>
      <c r="B47" s="237"/>
      <c r="C47" s="237"/>
      <c r="D47" s="237"/>
      <c r="E47" s="237"/>
    </row>
    <row r="48" spans="1:7" x14ac:dyDescent="0.25">
      <c r="A48" s="237" t="s">
        <v>48</v>
      </c>
      <c r="B48" s="237"/>
      <c r="C48" s="237"/>
      <c r="D48" s="237"/>
      <c r="E48" s="237"/>
    </row>
    <row r="49" spans="1:6" x14ac:dyDescent="0.25">
      <c r="A49" s="237" t="s">
        <v>167</v>
      </c>
      <c r="B49" s="237"/>
      <c r="C49" s="237"/>
      <c r="D49" s="237"/>
      <c r="E49" s="237"/>
    </row>
    <row r="50" spans="1:6" x14ac:dyDescent="0.25">
      <c r="A50" s="34"/>
      <c r="B50" s="34"/>
    </row>
    <row r="51" spans="1:6" ht="15.75" thickBot="1" x14ac:dyDescent="0.3">
      <c r="A51" s="38" t="s">
        <v>49</v>
      </c>
      <c r="B51" s="38" t="s">
        <v>63</v>
      </c>
      <c r="C51" s="38" t="s">
        <v>64</v>
      </c>
      <c r="D51" s="38" t="s">
        <v>65</v>
      </c>
      <c r="E51" s="38" t="s">
        <v>67</v>
      </c>
    </row>
    <row r="53" spans="1:6" s="54" customFormat="1" x14ac:dyDescent="0.25">
      <c r="A53" s="34" t="s">
        <v>50</v>
      </c>
      <c r="B53" s="39">
        <v>6167737989</v>
      </c>
      <c r="C53" s="39">
        <f>+C35+C36+C42+C37</f>
        <v>6508458906</v>
      </c>
      <c r="D53" s="39">
        <v>6708647187</v>
      </c>
      <c r="E53" s="184">
        <f>SUM(B53:D53)</f>
        <v>19384844082</v>
      </c>
      <c r="F53" s="2"/>
    </row>
    <row r="54" spans="1:6" x14ac:dyDescent="0.25">
      <c r="A54" s="34" t="s">
        <v>158</v>
      </c>
      <c r="B54" s="39">
        <f>SUM(B55:B56)</f>
        <v>74402552</v>
      </c>
      <c r="C54" s="39">
        <f>SUM(C55:C56)</f>
        <v>545015098</v>
      </c>
      <c r="D54" s="39">
        <f>SUM(D55:D56)</f>
        <v>283361240</v>
      </c>
      <c r="E54" s="184">
        <f>SUM(B54:D54)</f>
        <v>902778890</v>
      </c>
      <c r="F54" s="54"/>
    </row>
    <row r="55" spans="1:6" x14ac:dyDescent="0.25">
      <c r="A55" s="177" t="s">
        <v>159</v>
      </c>
      <c r="B55" s="39">
        <v>74402552</v>
      </c>
      <c r="C55" s="39">
        <v>545015098</v>
      </c>
      <c r="D55" s="39">
        <v>283361240</v>
      </c>
      <c r="E55" s="184">
        <f>SUM(B55:D55)</f>
        <v>902778890</v>
      </c>
    </row>
    <row r="56" spans="1:6" x14ac:dyDescent="0.25">
      <c r="A56" s="177" t="s">
        <v>160</v>
      </c>
      <c r="B56" s="34"/>
      <c r="C56" s="34"/>
      <c r="D56" s="34"/>
      <c r="E56" s="34"/>
    </row>
    <row r="57" spans="1:6" x14ac:dyDescent="0.25">
      <c r="A57" s="34"/>
      <c r="B57" s="34"/>
      <c r="C57" s="34"/>
      <c r="D57" s="34"/>
      <c r="E57" s="34"/>
    </row>
    <row r="58" spans="1:6" ht="15.75" thickBot="1" x14ac:dyDescent="0.3">
      <c r="A58" s="41" t="s">
        <v>12</v>
      </c>
      <c r="B58" s="42">
        <f>B53+B54</f>
        <v>6242140541</v>
      </c>
      <c r="C58" s="42">
        <f>C53+C54</f>
        <v>7053474004</v>
      </c>
      <c r="D58" s="42">
        <f>D53+D54</f>
        <v>6992008427</v>
      </c>
      <c r="E58" s="42">
        <v>20407249063</v>
      </c>
    </row>
    <row r="59" spans="1:6" ht="15.75" thickTop="1" x14ac:dyDescent="0.25">
      <c r="A59" s="35" t="s">
        <v>84</v>
      </c>
      <c r="B59" s="34"/>
    </row>
    <row r="60" spans="1:6" x14ac:dyDescent="0.25">
      <c r="A60" s="34"/>
      <c r="B60" s="34"/>
    </row>
    <row r="61" spans="1:6" x14ac:dyDescent="0.25">
      <c r="A61" s="237" t="s">
        <v>55</v>
      </c>
      <c r="B61" s="237"/>
      <c r="C61" s="237"/>
      <c r="D61" s="237"/>
      <c r="E61" s="237"/>
    </row>
    <row r="62" spans="1:6" x14ac:dyDescent="0.25">
      <c r="A62" s="237" t="s">
        <v>56</v>
      </c>
      <c r="B62" s="237"/>
      <c r="C62" s="237"/>
      <c r="D62" s="237"/>
      <c r="E62" s="237"/>
    </row>
    <row r="63" spans="1:6" x14ac:dyDescent="0.25">
      <c r="A63" s="237" t="s">
        <v>167</v>
      </c>
      <c r="B63" s="237"/>
      <c r="C63" s="237"/>
      <c r="D63" s="237"/>
      <c r="E63" s="237"/>
    </row>
    <row r="64" spans="1:6" x14ac:dyDescent="0.25">
      <c r="A64" s="34"/>
      <c r="B64" s="34"/>
      <c r="C64" s="34"/>
      <c r="D64" s="34"/>
      <c r="E64" s="34"/>
    </row>
    <row r="65" spans="1:7" ht="15.75" thickBot="1" x14ac:dyDescent="0.3">
      <c r="A65" s="38" t="s">
        <v>49</v>
      </c>
      <c r="B65" s="38" t="s">
        <v>63</v>
      </c>
      <c r="C65" s="38" t="s">
        <v>64</v>
      </c>
      <c r="D65" s="38" t="s">
        <v>65</v>
      </c>
      <c r="E65" s="38" t="s">
        <v>67</v>
      </c>
    </row>
    <row r="66" spans="1:7" x14ac:dyDescent="0.25">
      <c r="B66" s="44"/>
      <c r="C66" s="44"/>
      <c r="D66" s="44"/>
      <c r="E66" s="44"/>
    </row>
    <row r="67" spans="1:7" x14ac:dyDescent="0.25">
      <c r="A67" s="219" t="s">
        <v>179</v>
      </c>
      <c r="B67" s="39">
        <f>'3T'!E74</f>
        <v>6475893734.7200012</v>
      </c>
      <c r="C67" s="39">
        <f>B74</f>
        <v>3481214862.2600021</v>
      </c>
      <c r="D67" s="39">
        <f>C74</f>
        <v>6843227125.9000015</v>
      </c>
      <c r="E67" s="39">
        <f>B67</f>
        <v>6475893734.7200012</v>
      </c>
    </row>
    <row r="68" spans="1:7" x14ac:dyDescent="0.25">
      <c r="A68" s="34" t="s">
        <v>164</v>
      </c>
      <c r="B68" s="39">
        <f>SUM(B69:B71)</f>
        <v>3247461668.54</v>
      </c>
      <c r="C68" s="39">
        <f>SUM(C69:C71)</f>
        <v>10415486267.639999</v>
      </c>
      <c r="D68" s="39">
        <f>SUM(D69:D71)</f>
        <v>4639063406.5900002</v>
      </c>
      <c r="E68" s="39">
        <f>SUM(B68:D68)</f>
        <v>18302011342.77</v>
      </c>
    </row>
    <row r="69" spans="1:7" x14ac:dyDescent="0.25">
      <c r="A69" s="177" t="s">
        <v>161</v>
      </c>
      <c r="B69" s="39">
        <v>2714128335.54</v>
      </c>
      <c r="C69" s="39">
        <v>2041188693.6400001</v>
      </c>
      <c r="D69" s="39">
        <v>2502878858.5900002</v>
      </c>
      <c r="E69" s="39">
        <f>SUM(B69:D69)</f>
        <v>7258195887.7700005</v>
      </c>
    </row>
    <row r="70" spans="1:7" x14ac:dyDescent="0.25">
      <c r="A70" s="177" t="s">
        <v>162</v>
      </c>
      <c r="B70" s="39">
        <v>0</v>
      </c>
      <c r="C70" s="39">
        <v>7307630908</v>
      </c>
      <c r="D70" s="39">
        <v>1096184545</v>
      </c>
      <c r="E70" s="39">
        <f>SUM(B70:D70)</f>
        <v>8403815453</v>
      </c>
    </row>
    <row r="71" spans="1:7" x14ac:dyDescent="0.25">
      <c r="A71" s="177" t="s">
        <v>163</v>
      </c>
      <c r="B71" s="39">
        <v>533333333</v>
      </c>
      <c r="C71" s="39">
        <v>1066666666</v>
      </c>
      <c r="D71" s="39">
        <v>1040000003</v>
      </c>
      <c r="E71" s="39">
        <f>SUM(B71:D71)</f>
        <v>2640000002</v>
      </c>
    </row>
    <row r="72" spans="1:7" x14ac:dyDescent="0.25">
      <c r="A72" s="219" t="s">
        <v>180</v>
      </c>
      <c r="B72" s="39">
        <f>B68+B67</f>
        <v>9723355403.2600021</v>
      </c>
      <c r="C72" s="39">
        <f>C68+C67</f>
        <v>13896701129.900002</v>
      </c>
      <c r="D72" s="39">
        <f>D68+D67</f>
        <v>11482290532.490002</v>
      </c>
      <c r="E72" s="39">
        <f>E68+E67</f>
        <v>24777905077.490002</v>
      </c>
    </row>
    <row r="73" spans="1:7" x14ac:dyDescent="0.25">
      <c r="A73" s="34" t="s">
        <v>61</v>
      </c>
      <c r="B73" s="39">
        <f>B58</f>
        <v>6242140541</v>
      </c>
      <c r="C73" s="39">
        <f>C58</f>
        <v>7053474004</v>
      </c>
      <c r="D73" s="39">
        <f>D58</f>
        <v>6992008427</v>
      </c>
      <c r="E73" s="39">
        <f>SUM(B73:D73)</f>
        <v>20287622972</v>
      </c>
    </row>
    <row r="74" spans="1:7" x14ac:dyDescent="0.25">
      <c r="A74" s="219" t="s">
        <v>181</v>
      </c>
      <c r="B74" s="39">
        <f>B72-B73</f>
        <v>3481214862.2600021</v>
      </c>
      <c r="C74" s="39">
        <f>C72-C73</f>
        <v>6843227125.9000015</v>
      </c>
      <c r="D74" s="39">
        <f>D72-D73</f>
        <v>4490282105.4900017</v>
      </c>
      <c r="E74" s="39">
        <f>E72-E73</f>
        <v>4490282105.4900017</v>
      </c>
    </row>
    <row r="75" spans="1:7" ht="15.75" thickBot="1" x14ac:dyDescent="0.3">
      <c r="A75" s="41"/>
      <c r="B75" s="41"/>
      <c r="C75" s="41"/>
      <c r="D75" s="41"/>
      <c r="E75" s="41"/>
    </row>
    <row r="76" spans="1:7" ht="15.75" thickTop="1" x14ac:dyDescent="0.25">
      <c r="A76" s="218" t="s">
        <v>171</v>
      </c>
      <c r="B76" s="34"/>
      <c r="C76" s="34"/>
      <c r="D76" s="34"/>
      <c r="E76" s="34"/>
    </row>
    <row r="77" spans="1:7" x14ac:dyDescent="0.25">
      <c r="A77" s="218" t="s">
        <v>172</v>
      </c>
    </row>
    <row r="78" spans="1:7" x14ac:dyDescent="0.25">
      <c r="A78" t="s">
        <v>173</v>
      </c>
      <c r="D78" s="45"/>
    </row>
    <row r="79" spans="1:7" x14ac:dyDescent="0.25">
      <c r="A79" s="219" t="s">
        <v>174</v>
      </c>
    </row>
    <row r="80" spans="1:7" x14ac:dyDescent="0.25">
      <c r="A80" s="219" t="s">
        <v>175</v>
      </c>
      <c r="G80" s="2">
        <f>570000*(1-0.1)</f>
        <v>513000</v>
      </c>
    </row>
    <row r="81" spans="1:1" x14ac:dyDescent="0.25">
      <c r="A81" s="219" t="s">
        <v>176</v>
      </c>
    </row>
    <row r="82" spans="1:1" x14ac:dyDescent="0.25">
      <c r="A82" s="34"/>
    </row>
    <row r="83" spans="1:1" x14ac:dyDescent="0.25">
      <c r="A83" s="219" t="s">
        <v>177</v>
      </c>
    </row>
    <row r="84" spans="1:1" x14ac:dyDescent="0.25">
      <c r="A84" s="219" t="s">
        <v>182</v>
      </c>
    </row>
    <row r="85" spans="1:1" x14ac:dyDescent="0.25">
      <c r="A85" s="219" t="s">
        <v>178</v>
      </c>
    </row>
  </sheetData>
  <mergeCells count="14">
    <mergeCell ref="A63:E63"/>
    <mergeCell ref="A61:E61"/>
    <mergeCell ref="A62:E62"/>
    <mergeCell ref="A1:F1"/>
    <mergeCell ref="A7:F7"/>
    <mergeCell ref="A8:F8"/>
    <mergeCell ref="A28:E28"/>
    <mergeCell ref="A29:E29"/>
    <mergeCell ref="A47:E47"/>
    <mergeCell ref="A48:E48"/>
    <mergeCell ref="A30:E30"/>
    <mergeCell ref="A49:E49"/>
    <mergeCell ref="A24:F24"/>
    <mergeCell ref="A25:F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34" workbookViewId="0">
      <selection activeCell="B15" sqref="B15"/>
    </sheetView>
  </sheetViews>
  <sheetFormatPr baseColWidth="10" defaultRowHeight="15" x14ac:dyDescent="0.25"/>
  <cols>
    <col min="1" max="1" width="51.7109375" style="2" bestFit="1" customWidth="1"/>
    <col min="2" max="2" width="18.5703125" style="2" customWidth="1"/>
    <col min="3" max="4" width="17.85546875" style="2" bestFit="1" customWidth="1"/>
    <col min="5" max="5" width="16.42578125" style="2" bestFit="1" customWidth="1"/>
    <col min="6" max="16384" width="11.42578125" style="2"/>
  </cols>
  <sheetData>
    <row r="1" spans="1:6" x14ac:dyDescent="0.25">
      <c r="A1" s="237" t="s">
        <v>15</v>
      </c>
      <c r="B1" s="237"/>
      <c r="C1" s="237"/>
      <c r="D1" s="237"/>
      <c r="E1" s="237"/>
      <c r="F1" s="237"/>
    </row>
    <row r="2" spans="1:6" x14ac:dyDescent="0.25">
      <c r="A2" s="46" t="s">
        <v>18</v>
      </c>
      <c r="B2" s="47" t="s">
        <v>83</v>
      </c>
      <c r="C2" s="48"/>
      <c r="D2" s="49"/>
      <c r="E2" s="48"/>
      <c r="F2" s="48"/>
    </row>
    <row r="3" spans="1:6" x14ac:dyDescent="0.25">
      <c r="A3" s="46" t="s">
        <v>20</v>
      </c>
      <c r="B3" s="50" t="s">
        <v>21</v>
      </c>
      <c r="C3" s="48"/>
      <c r="D3" s="51"/>
      <c r="E3" s="48"/>
      <c r="F3" s="48"/>
    </row>
    <row r="4" spans="1:6" x14ac:dyDescent="0.25">
      <c r="A4" s="46" t="s">
        <v>22</v>
      </c>
      <c r="B4" s="52" t="s">
        <v>23</v>
      </c>
      <c r="C4" s="51"/>
      <c r="D4" s="51"/>
      <c r="E4" s="48"/>
      <c r="F4" s="48"/>
    </row>
    <row r="5" spans="1:6" x14ac:dyDescent="0.25">
      <c r="A5" s="46" t="s">
        <v>77</v>
      </c>
      <c r="B5" s="53" t="s">
        <v>82</v>
      </c>
      <c r="C5" s="48"/>
      <c r="D5" s="48"/>
      <c r="E5" s="48"/>
      <c r="F5" s="48"/>
    </row>
    <row r="6" spans="1:6" ht="15" customHeight="1" x14ac:dyDescent="0.25">
      <c r="A6" s="34"/>
      <c r="B6" s="34"/>
    </row>
    <row r="7" spans="1:6" x14ac:dyDescent="0.25">
      <c r="A7" s="237" t="s">
        <v>16</v>
      </c>
      <c r="B7" s="237"/>
      <c r="C7" s="237"/>
      <c r="D7" s="237"/>
      <c r="E7" s="237"/>
      <c r="F7" s="237"/>
    </row>
    <row r="8" spans="1:6" x14ac:dyDescent="0.25">
      <c r="A8" s="237" t="s">
        <v>17</v>
      </c>
      <c r="B8" s="237"/>
      <c r="C8" s="237"/>
      <c r="D8" s="237"/>
      <c r="E8" s="237"/>
      <c r="F8" s="237"/>
    </row>
    <row r="9" spans="1:6" x14ac:dyDescent="0.25">
      <c r="A9" s="186"/>
      <c r="B9" s="186"/>
      <c r="C9" s="186"/>
      <c r="D9" s="186"/>
      <c r="E9" s="186"/>
      <c r="F9" s="186"/>
    </row>
    <row r="10" spans="1:6" ht="15.75" thickBot="1" x14ac:dyDescent="0.3">
      <c r="A10" s="38" t="s">
        <v>27</v>
      </c>
      <c r="B10" s="38" t="s">
        <v>1</v>
      </c>
      <c r="C10" s="38" t="s">
        <v>32</v>
      </c>
      <c r="D10" s="38" t="s">
        <v>66</v>
      </c>
      <c r="E10" s="38" t="s">
        <v>75</v>
      </c>
    </row>
    <row r="11" spans="1:6" x14ac:dyDescent="0.25">
      <c r="A11" s="179"/>
      <c r="B11" s="57"/>
      <c r="C11" s="57"/>
      <c r="D11" s="56"/>
      <c r="E11" s="57"/>
    </row>
    <row r="12" spans="1:6" x14ac:dyDescent="0.25">
      <c r="A12" s="175" t="s">
        <v>185</v>
      </c>
      <c r="B12" s="180"/>
      <c r="C12" s="40"/>
      <c r="E12" s="34"/>
    </row>
    <row r="13" spans="1:6" x14ac:dyDescent="0.25">
      <c r="A13" s="228" t="s">
        <v>151</v>
      </c>
      <c r="B13" s="181" t="s">
        <v>5</v>
      </c>
      <c r="C13" s="211">
        <f>'1T'!F13</f>
        <v>33063</v>
      </c>
      <c r="D13" s="211">
        <f>'2T'!F13</f>
        <v>39905</v>
      </c>
      <c r="E13" s="232">
        <v>40869</v>
      </c>
    </row>
    <row r="14" spans="1:6" x14ac:dyDescent="0.25">
      <c r="A14" s="230" t="s">
        <v>74</v>
      </c>
      <c r="B14" s="181" t="s">
        <v>73</v>
      </c>
      <c r="C14" s="211">
        <f>'1T'!F14</f>
        <v>0</v>
      </c>
      <c r="D14" s="211">
        <f>'2T'!F14</f>
        <v>0</v>
      </c>
      <c r="E14" s="233">
        <v>0</v>
      </c>
    </row>
    <row r="15" spans="1:6" x14ac:dyDescent="0.25">
      <c r="A15" s="230" t="s">
        <v>8</v>
      </c>
      <c r="B15" s="181" t="s">
        <v>5</v>
      </c>
      <c r="C15" s="211">
        <f>'1T'!F15</f>
        <v>9724</v>
      </c>
      <c r="D15" s="211">
        <f>'2T'!F15</f>
        <v>10896</v>
      </c>
      <c r="E15" s="233">
        <v>11211</v>
      </c>
    </row>
    <row r="16" spans="1:6" x14ac:dyDescent="0.25">
      <c r="A16" s="230" t="s">
        <v>154</v>
      </c>
      <c r="B16" s="181" t="s">
        <v>5</v>
      </c>
      <c r="C16" s="211">
        <f>'1T'!F16</f>
        <v>0</v>
      </c>
      <c r="D16" s="211">
        <f>'2T'!F16</f>
        <v>0</v>
      </c>
      <c r="E16" s="232">
        <v>0</v>
      </c>
    </row>
    <row r="17" spans="1:8" x14ac:dyDescent="0.25">
      <c r="A17" s="228" t="s">
        <v>152</v>
      </c>
      <c r="B17" s="181" t="s">
        <v>5</v>
      </c>
      <c r="C17" s="211">
        <f>'1T'!F17</f>
        <v>141</v>
      </c>
      <c r="D17" s="211">
        <f>'2T'!F17</f>
        <v>163</v>
      </c>
      <c r="E17" s="232">
        <v>199</v>
      </c>
      <c r="G17" s="235">
        <f>E13-E15+SUM(E17:E19)</f>
        <v>31356</v>
      </c>
    </row>
    <row r="18" spans="1:8" x14ac:dyDescent="0.25">
      <c r="A18" s="229" t="s">
        <v>153</v>
      </c>
      <c r="B18" s="181" t="s">
        <v>5</v>
      </c>
      <c r="C18" s="211">
        <f>'1T'!F18</f>
        <v>165</v>
      </c>
      <c r="D18" s="211">
        <f>'2T'!F18</f>
        <v>968</v>
      </c>
      <c r="E18" s="232">
        <v>1096</v>
      </c>
    </row>
    <row r="19" spans="1:8" x14ac:dyDescent="0.25">
      <c r="A19" s="228" t="s">
        <v>9</v>
      </c>
      <c r="B19" s="182" t="s">
        <v>5</v>
      </c>
      <c r="C19" s="211">
        <f>'1T'!F19</f>
        <v>109</v>
      </c>
      <c r="D19" s="211">
        <f>'2T'!F19</f>
        <v>357</v>
      </c>
      <c r="E19" s="233">
        <v>403</v>
      </c>
    </row>
    <row r="20" spans="1:8" x14ac:dyDescent="0.25">
      <c r="A20" s="228" t="s">
        <v>6</v>
      </c>
      <c r="B20" s="181" t="s">
        <v>7</v>
      </c>
      <c r="C20" s="211">
        <f>'1T'!F20</f>
        <v>149274</v>
      </c>
      <c r="D20" s="211">
        <f>'2T'!F20</f>
        <v>161555</v>
      </c>
      <c r="E20" s="233">
        <v>166392</v>
      </c>
    </row>
    <row r="21" spans="1:8" x14ac:dyDescent="0.25">
      <c r="A21" s="178"/>
      <c r="B21" s="181" t="s">
        <v>5</v>
      </c>
      <c r="C21" s="211">
        <f>'1T'!F21</f>
        <v>117297</v>
      </c>
      <c r="D21" s="211">
        <f>'2T'!F21</f>
        <v>123522</v>
      </c>
      <c r="E21" s="232">
        <v>127701</v>
      </c>
    </row>
    <row r="22" spans="1:8" ht="15" customHeight="1" x14ac:dyDescent="0.25">
      <c r="A22" s="178"/>
      <c r="B22" s="181"/>
      <c r="C22" s="211"/>
      <c r="D22" s="211"/>
      <c r="E22" s="233"/>
      <c r="F22" s="174"/>
      <c r="G22" s="175"/>
    </row>
    <row r="23" spans="1:8" ht="15" customHeight="1" thickBot="1" x14ac:dyDescent="0.3">
      <c r="A23" s="41" t="s">
        <v>184</v>
      </c>
      <c r="B23" s="183" t="s">
        <v>5</v>
      </c>
      <c r="C23" s="234">
        <f>'1T'!F23</f>
        <v>140750</v>
      </c>
      <c r="D23" s="234">
        <f>'2T'!F23</f>
        <v>151080</v>
      </c>
      <c r="E23" s="234">
        <v>155741</v>
      </c>
      <c r="F23" s="58"/>
      <c r="G23" s="58"/>
    </row>
    <row r="24" spans="1:8" ht="28.5" customHeight="1" thickTop="1" x14ac:dyDescent="0.25">
      <c r="A24" s="239" t="s">
        <v>168</v>
      </c>
      <c r="B24" s="239"/>
      <c r="C24" s="239"/>
      <c r="D24" s="239"/>
      <c r="E24" s="239"/>
      <c r="F24" s="220"/>
      <c r="G24" s="58"/>
      <c r="H24" s="58"/>
    </row>
    <row r="25" spans="1:8" ht="15" customHeight="1" x14ac:dyDescent="0.25">
      <c r="A25" s="240" t="s">
        <v>183</v>
      </c>
      <c r="B25" s="240"/>
      <c r="C25" s="240"/>
      <c r="D25" s="240"/>
      <c r="E25" s="240"/>
      <c r="F25" s="240"/>
      <c r="G25" s="58"/>
      <c r="H25" s="58"/>
    </row>
    <row r="26" spans="1:8" x14ac:dyDescent="0.25">
      <c r="A26" s="188" t="s">
        <v>84</v>
      </c>
      <c r="B26" s="58"/>
      <c r="C26" s="58"/>
      <c r="D26" s="58"/>
      <c r="E26" s="58"/>
      <c r="F26" s="58"/>
    </row>
    <row r="27" spans="1:8" x14ac:dyDescent="0.25">
      <c r="A27" s="1"/>
    </row>
    <row r="28" spans="1:8" x14ac:dyDescent="0.25">
      <c r="A28" s="238" t="s">
        <v>42</v>
      </c>
      <c r="B28" s="238"/>
      <c r="C28" s="238"/>
      <c r="D28" s="238"/>
      <c r="E28" s="192"/>
    </row>
    <row r="29" spans="1:8" x14ac:dyDescent="0.25">
      <c r="A29" s="237" t="s">
        <v>43</v>
      </c>
      <c r="B29" s="237"/>
      <c r="C29" s="237"/>
      <c r="D29" s="237"/>
      <c r="E29" s="191"/>
    </row>
    <row r="30" spans="1:8" x14ac:dyDescent="0.25">
      <c r="A30" s="237" t="s">
        <v>167</v>
      </c>
      <c r="B30" s="237"/>
      <c r="C30" s="237"/>
      <c r="D30" s="237"/>
      <c r="E30" s="55"/>
    </row>
    <row r="31" spans="1:8" x14ac:dyDescent="0.25">
      <c r="A31" s="46"/>
      <c r="B31" s="186"/>
      <c r="C31" s="1"/>
      <c r="D31" s="1"/>
      <c r="E31" s="55"/>
    </row>
    <row r="32" spans="1:8" ht="15.75" thickBot="1" x14ac:dyDescent="0.3">
      <c r="A32" s="38" t="s">
        <v>0</v>
      </c>
      <c r="B32" s="38" t="s">
        <v>32</v>
      </c>
      <c r="C32" s="38" t="s">
        <v>66</v>
      </c>
      <c r="D32" s="38" t="s">
        <v>75</v>
      </c>
    </row>
    <row r="33" spans="1:6" x14ac:dyDescent="0.25">
      <c r="A33" s="179"/>
      <c r="B33" s="57"/>
      <c r="C33" s="57"/>
      <c r="D33" s="56"/>
    </row>
    <row r="34" spans="1:6" x14ac:dyDescent="0.25">
      <c r="A34" s="175" t="s">
        <v>185</v>
      </c>
      <c r="B34" s="185"/>
      <c r="C34" s="185"/>
      <c r="D34" s="185"/>
    </row>
    <row r="35" spans="1:6" x14ac:dyDescent="0.25">
      <c r="A35" s="228" t="s">
        <v>151</v>
      </c>
      <c r="B35" s="185">
        <f>'1T'!E35</f>
        <v>3500948895</v>
      </c>
      <c r="C35" s="185">
        <f>'2T'!E35</f>
        <v>4640380004</v>
      </c>
      <c r="D35" s="185">
        <f t="shared" ref="D35:D42" si="0">SUM(B35:C35)</f>
        <v>8141328899</v>
      </c>
    </row>
    <row r="36" spans="1:6" x14ac:dyDescent="0.25">
      <c r="A36" s="230" t="s">
        <v>74</v>
      </c>
      <c r="B36" s="185">
        <f>'1T'!E36</f>
        <v>0</v>
      </c>
      <c r="C36" s="185">
        <f>'2T'!E36</f>
        <v>0</v>
      </c>
      <c r="D36" s="185">
        <f t="shared" si="0"/>
        <v>0</v>
      </c>
    </row>
    <row r="37" spans="1:6" x14ac:dyDescent="0.25">
      <c r="A37" s="230" t="s">
        <v>8</v>
      </c>
      <c r="B37" s="185">
        <f>'1T'!E37</f>
        <v>1409982500</v>
      </c>
      <c r="C37" s="185">
        <f>'2T'!E37</f>
        <v>1621830256</v>
      </c>
      <c r="D37" s="185">
        <f t="shared" si="0"/>
        <v>3031812756</v>
      </c>
    </row>
    <row r="38" spans="1:6" x14ac:dyDescent="0.25">
      <c r="A38" s="230" t="s">
        <v>154</v>
      </c>
      <c r="B38" s="185">
        <f>'1T'!E38</f>
        <v>0</v>
      </c>
      <c r="C38" s="185">
        <f>'2T'!E38</f>
        <v>0</v>
      </c>
      <c r="D38" s="185">
        <f t="shared" si="0"/>
        <v>0</v>
      </c>
    </row>
    <row r="39" spans="1:6" x14ac:dyDescent="0.25">
      <c r="A39" s="228" t="s">
        <v>152</v>
      </c>
      <c r="B39" s="185">
        <f>'1T'!E39</f>
        <v>34148200</v>
      </c>
      <c r="C39" s="185">
        <f>'2T'!E39</f>
        <v>61277925</v>
      </c>
      <c r="D39" s="185">
        <f t="shared" si="0"/>
        <v>95426125</v>
      </c>
    </row>
    <row r="40" spans="1:6" x14ac:dyDescent="0.25">
      <c r="A40" s="229" t="s">
        <v>153</v>
      </c>
      <c r="B40" s="185">
        <f>'1T'!E40</f>
        <v>101542523</v>
      </c>
      <c r="C40" s="185">
        <f>'2T'!E40</f>
        <v>456379016</v>
      </c>
      <c r="D40" s="185">
        <f t="shared" si="0"/>
        <v>557921539</v>
      </c>
    </row>
    <row r="41" spans="1:6" x14ac:dyDescent="0.25">
      <c r="A41" s="228" t="s">
        <v>9</v>
      </c>
      <c r="B41" s="185">
        <f>'1T'!E41</f>
        <v>180392970</v>
      </c>
      <c r="C41" s="185">
        <f>'2T'!E41</f>
        <v>521014942</v>
      </c>
      <c r="D41" s="185">
        <f t="shared" si="0"/>
        <v>701407912</v>
      </c>
    </row>
    <row r="42" spans="1:6" ht="15" customHeight="1" x14ac:dyDescent="0.25">
      <c r="A42" s="228" t="s">
        <v>6</v>
      </c>
      <c r="B42" s="185">
        <f>'1T'!E42</f>
        <v>9659370000</v>
      </c>
      <c r="C42" s="185">
        <f>'2T'!E42</f>
        <v>13305469506</v>
      </c>
      <c r="D42" s="185">
        <f t="shared" si="0"/>
        <v>22964839506</v>
      </c>
      <c r="E42" s="174"/>
      <c r="F42" s="175"/>
    </row>
    <row r="43" spans="1:6" ht="15" customHeight="1" x14ac:dyDescent="0.25">
      <c r="A43" s="228"/>
      <c r="B43" s="185"/>
      <c r="C43" s="185"/>
      <c r="D43" s="185"/>
      <c r="E43" s="174"/>
      <c r="F43" s="175"/>
    </row>
    <row r="44" spans="1:6" ht="15" customHeight="1" thickBot="1" x14ac:dyDescent="0.3">
      <c r="A44" s="41" t="s">
        <v>157</v>
      </c>
      <c r="B44" s="42">
        <f>SUM(B35:B42)</f>
        <v>14886385088</v>
      </c>
      <c r="C44" s="42">
        <f>SUM(C35:C42)</f>
        <v>20606351649</v>
      </c>
      <c r="D44" s="42">
        <f>SUM(D35:D42)</f>
        <v>35492736737</v>
      </c>
      <c r="E44" s="58"/>
      <c r="F44" s="58"/>
    </row>
    <row r="45" spans="1:6" ht="15.75" thickTop="1" x14ac:dyDescent="0.25">
      <c r="A45" s="188" t="s">
        <v>84</v>
      </c>
      <c r="B45" s="36"/>
      <c r="C45" s="37"/>
      <c r="D45" s="37"/>
      <c r="E45" s="43"/>
    </row>
    <row r="47" spans="1:6" x14ac:dyDescent="0.25">
      <c r="A47" s="237" t="s">
        <v>47</v>
      </c>
      <c r="B47" s="237"/>
      <c r="C47" s="237"/>
      <c r="D47" s="237"/>
      <c r="E47" s="191"/>
    </row>
    <row r="48" spans="1:6" s="54" customFormat="1" x14ac:dyDescent="0.25">
      <c r="A48" s="237" t="s">
        <v>48</v>
      </c>
      <c r="B48" s="237"/>
      <c r="C48" s="237"/>
      <c r="D48" s="237"/>
      <c r="E48" s="191"/>
    </row>
    <row r="49" spans="1:5" x14ac:dyDescent="0.25">
      <c r="A49" s="237" t="s">
        <v>167</v>
      </c>
      <c r="B49" s="237"/>
      <c r="C49" s="237"/>
      <c r="D49" s="237"/>
      <c r="E49" s="48"/>
    </row>
    <row r="50" spans="1:5" x14ac:dyDescent="0.25">
      <c r="A50" s="46"/>
      <c r="B50" s="52"/>
      <c r="C50" s="48"/>
      <c r="D50" s="48"/>
      <c r="E50" s="48"/>
    </row>
    <row r="51" spans="1:5" ht="15.75" thickBot="1" x14ac:dyDescent="0.3">
      <c r="A51" s="38" t="s">
        <v>49</v>
      </c>
      <c r="B51" s="38" t="s">
        <v>32</v>
      </c>
      <c r="C51" s="38" t="s">
        <v>66</v>
      </c>
      <c r="D51" s="38" t="s">
        <v>75</v>
      </c>
    </row>
    <row r="53" spans="1:5" s="54" customFormat="1" x14ac:dyDescent="0.25">
      <c r="A53" s="34" t="s">
        <v>50</v>
      </c>
      <c r="B53" s="39">
        <f>'1T'!E53</f>
        <v>14705992118</v>
      </c>
      <c r="C53" s="39">
        <f>'2T'!E53</f>
        <v>20085336707</v>
      </c>
      <c r="D53" s="39">
        <f t="shared" ref="D53:D58" si="1">SUM(B53:C53)</f>
        <v>34791328825</v>
      </c>
      <c r="E53" s="2"/>
    </row>
    <row r="54" spans="1:5" x14ac:dyDescent="0.25">
      <c r="A54" s="34" t="s">
        <v>158</v>
      </c>
      <c r="B54" s="39">
        <f>'1T'!E54</f>
        <v>180392970</v>
      </c>
      <c r="C54" s="39">
        <f>'2T'!E54</f>
        <v>521014942</v>
      </c>
      <c r="D54" s="39">
        <f t="shared" si="1"/>
        <v>701407912</v>
      </c>
      <c r="E54" s="54"/>
    </row>
    <row r="55" spans="1:5" x14ac:dyDescent="0.25">
      <c r="A55" s="177" t="s">
        <v>159</v>
      </c>
      <c r="B55" s="39">
        <f>'1T'!E55</f>
        <v>180392970</v>
      </c>
      <c r="C55" s="39">
        <f>'2T'!E55</f>
        <v>521014942</v>
      </c>
      <c r="D55" s="39">
        <f t="shared" si="1"/>
        <v>701407912</v>
      </c>
    </row>
    <row r="56" spans="1:5" x14ac:dyDescent="0.25">
      <c r="A56" s="177" t="s">
        <v>160</v>
      </c>
      <c r="B56" s="39">
        <f>'1T'!E56</f>
        <v>0</v>
      </c>
      <c r="C56" s="39">
        <f>'2T'!E56</f>
        <v>0</v>
      </c>
      <c r="D56" s="39">
        <f t="shared" si="1"/>
        <v>0</v>
      </c>
    </row>
    <row r="57" spans="1:5" x14ac:dyDescent="0.25">
      <c r="A57" s="34"/>
      <c r="B57" s="39">
        <f>'1T'!E57</f>
        <v>0</v>
      </c>
      <c r="C57" s="39">
        <f>'2T'!E57</f>
        <v>0</v>
      </c>
      <c r="D57" s="39">
        <f t="shared" si="1"/>
        <v>0</v>
      </c>
    </row>
    <row r="58" spans="1:5" ht="15.75" thickBot="1" x14ac:dyDescent="0.3">
      <c r="A58" s="41" t="s">
        <v>12</v>
      </c>
      <c r="B58" s="193">
        <f>'1T'!E58</f>
        <v>14886385088</v>
      </c>
      <c r="C58" s="193">
        <f>'2T'!E58</f>
        <v>20606351649</v>
      </c>
      <c r="D58" s="193">
        <f t="shared" si="1"/>
        <v>35492736737</v>
      </c>
    </row>
    <row r="59" spans="1:5" ht="15.75" thickTop="1" x14ac:dyDescent="0.25">
      <c r="A59" s="188" t="s">
        <v>84</v>
      </c>
      <c r="B59" s="34"/>
    </row>
    <row r="60" spans="1:5" x14ac:dyDescent="0.25">
      <c r="A60" s="34"/>
      <c r="B60" s="34"/>
    </row>
    <row r="61" spans="1:5" x14ac:dyDescent="0.25">
      <c r="A61" s="237" t="s">
        <v>55</v>
      </c>
      <c r="B61" s="237"/>
      <c r="C61" s="237"/>
      <c r="D61" s="237"/>
      <c r="E61" s="194"/>
    </row>
    <row r="62" spans="1:5" x14ac:dyDescent="0.25">
      <c r="A62" s="237" t="s">
        <v>56</v>
      </c>
      <c r="B62" s="237"/>
      <c r="C62" s="237"/>
      <c r="D62" s="237"/>
      <c r="E62" s="194"/>
    </row>
    <row r="63" spans="1:5" x14ac:dyDescent="0.25">
      <c r="A63" s="237" t="s">
        <v>167</v>
      </c>
      <c r="B63" s="237"/>
      <c r="C63" s="237"/>
      <c r="D63" s="237"/>
      <c r="E63" s="34"/>
    </row>
    <row r="64" spans="1:5" x14ac:dyDescent="0.25">
      <c r="A64" s="34"/>
      <c r="B64" s="34"/>
      <c r="C64" s="34"/>
      <c r="D64" s="34"/>
      <c r="E64" s="34"/>
    </row>
    <row r="65" spans="1:5" ht="15.75" thickBot="1" x14ac:dyDescent="0.3">
      <c r="A65" s="38" t="s">
        <v>49</v>
      </c>
      <c r="B65" s="38" t="s">
        <v>32</v>
      </c>
      <c r="C65" s="38" t="s">
        <v>66</v>
      </c>
      <c r="D65" s="38" t="s">
        <v>75</v>
      </c>
      <c r="E65" s="217"/>
    </row>
    <row r="66" spans="1:5" x14ac:dyDescent="0.25">
      <c r="B66" s="44"/>
      <c r="C66" s="44"/>
      <c r="D66" s="44"/>
      <c r="E66" s="199"/>
    </row>
    <row r="67" spans="1:5" x14ac:dyDescent="0.25">
      <c r="A67" s="219" t="s">
        <v>179</v>
      </c>
      <c r="B67" s="39">
        <f>'1T'!E67</f>
        <v>1854585736</v>
      </c>
      <c r="C67" s="39">
        <f>'2T'!E67</f>
        <v>1757569483.8500004</v>
      </c>
      <c r="D67" s="39">
        <f>B67</f>
        <v>1854585736</v>
      </c>
      <c r="E67" s="200"/>
    </row>
    <row r="68" spans="1:5" x14ac:dyDescent="0.25">
      <c r="A68" s="34" t="s">
        <v>164</v>
      </c>
      <c r="B68" s="39">
        <f>'1T'!E68</f>
        <v>14789368835.85</v>
      </c>
      <c r="C68" s="39">
        <f>'2T'!E68</f>
        <v>23194390693.73</v>
      </c>
      <c r="D68" s="39">
        <f>SUM(B68:C68)</f>
        <v>37983759529.580002</v>
      </c>
      <c r="E68" s="200"/>
    </row>
    <row r="69" spans="1:5" x14ac:dyDescent="0.25">
      <c r="A69" s="177" t="s">
        <v>161</v>
      </c>
      <c r="B69" s="39">
        <f>'1T'!E69</f>
        <v>3270291560.8499999</v>
      </c>
      <c r="C69" s="39">
        <f>'2T'!E69</f>
        <v>5272503726.3999996</v>
      </c>
      <c r="D69" s="39">
        <f>SUM(B69:C69)</f>
        <v>8542795287.25</v>
      </c>
      <c r="E69" s="200"/>
    </row>
    <row r="70" spans="1:5" x14ac:dyDescent="0.25">
      <c r="A70" s="177" t="s">
        <v>162</v>
      </c>
      <c r="B70" s="39">
        <f>'1T'!E70</f>
        <v>11519077275</v>
      </c>
      <c r="C70" s="39">
        <f>'2T'!E70</f>
        <v>15288553635</v>
      </c>
      <c r="D70" s="39">
        <f>SUM(B70:C70)</f>
        <v>26807630910</v>
      </c>
      <c r="E70" s="200"/>
    </row>
    <row r="71" spans="1:5" x14ac:dyDescent="0.25">
      <c r="A71" s="177" t="s">
        <v>163</v>
      </c>
      <c r="B71" s="39">
        <f>'1T'!E71</f>
        <v>0</v>
      </c>
      <c r="C71" s="39">
        <f>'2T'!E71</f>
        <v>2633333332.3299999</v>
      </c>
      <c r="D71" s="39">
        <f>SUM(B71:C71)</f>
        <v>2633333332.3299999</v>
      </c>
      <c r="E71" s="200"/>
    </row>
    <row r="72" spans="1:5" x14ac:dyDescent="0.25">
      <c r="A72" s="219" t="s">
        <v>180</v>
      </c>
      <c r="B72" s="39">
        <f>'1T'!E72</f>
        <v>16643954571.85</v>
      </c>
      <c r="C72" s="39">
        <f>'2T'!E72</f>
        <v>24951960177.580002</v>
      </c>
      <c r="D72" s="39">
        <f>+D67+D68</f>
        <v>39838345265.580002</v>
      </c>
      <c r="E72" s="200"/>
    </row>
    <row r="73" spans="1:5" x14ac:dyDescent="0.25">
      <c r="A73" s="34" t="s">
        <v>61</v>
      </c>
      <c r="B73" s="39">
        <f>'1T'!E73</f>
        <v>14886385088</v>
      </c>
      <c r="C73" s="39">
        <f>'2T'!E73</f>
        <v>20606351649</v>
      </c>
      <c r="D73" s="39">
        <f>SUM(B73:C73)</f>
        <v>35492736737</v>
      </c>
      <c r="E73" s="200"/>
    </row>
    <row r="74" spans="1:5" x14ac:dyDescent="0.25">
      <c r="A74" s="219" t="s">
        <v>181</v>
      </c>
      <c r="B74" s="39">
        <f>'1T'!E74</f>
        <v>1757569483.8500004</v>
      </c>
      <c r="C74" s="39">
        <f>'2T'!E74</f>
        <v>4345608528.5800018</v>
      </c>
      <c r="D74" s="39">
        <f>+D72-D73</f>
        <v>4345608528.5800018</v>
      </c>
      <c r="E74" s="200"/>
    </row>
    <row r="75" spans="1:5" ht="15.75" thickBot="1" x14ac:dyDescent="0.3">
      <c r="A75" s="41"/>
      <c r="B75" s="41"/>
      <c r="C75" s="41"/>
      <c r="D75" s="41"/>
      <c r="E75" s="35"/>
    </row>
    <row r="76" spans="1:5" ht="15.75" thickTop="1" x14ac:dyDescent="0.25">
      <c r="A76" s="218" t="s">
        <v>171</v>
      </c>
      <c r="B76" s="34"/>
      <c r="C76" s="34"/>
      <c r="D76" s="34"/>
      <c r="E76" s="34"/>
    </row>
    <row r="77" spans="1:5" ht="15" customHeight="1" x14ac:dyDescent="0.25">
      <c r="A77" s="218" t="s">
        <v>172</v>
      </c>
    </row>
    <row r="78" spans="1:5" x14ac:dyDescent="0.25">
      <c r="A78" t="s">
        <v>173</v>
      </c>
    </row>
    <row r="79" spans="1:5" x14ac:dyDescent="0.25">
      <c r="A79" s="219" t="s">
        <v>174</v>
      </c>
    </row>
    <row r="80" spans="1:5" x14ac:dyDescent="0.25">
      <c r="A80" s="219" t="s">
        <v>175</v>
      </c>
    </row>
    <row r="81" spans="1:1" x14ac:dyDescent="0.25">
      <c r="A81" s="219" t="s">
        <v>176</v>
      </c>
    </row>
    <row r="82" spans="1:1" x14ac:dyDescent="0.25">
      <c r="A82" s="34"/>
    </row>
    <row r="83" spans="1:1" x14ac:dyDescent="0.25">
      <c r="A83" s="219" t="s">
        <v>177</v>
      </c>
    </row>
    <row r="84" spans="1:1" x14ac:dyDescent="0.25">
      <c r="A84" s="219" t="s">
        <v>182</v>
      </c>
    </row>
    <row r="85" spans="1:1" x14ac:dyDescent="0.25">
      <c r="A85" s="219" t="s">
        <v>178</v>
      </c>
    </row>
  </sheetData>
  <mergeCells count="14">
    <mergeCell ref="A61:D61"/>
    <mergeCell ref="A62:D62"/>
    <mergeCell ref="A63:D63"/>
    <mergeCell ref="A29:D29"/>
    <mergeCell ref="A28:D28"/>
    <mergeCell ref="A47:D47"/>
    <mergeCell ref="A48:D48"/>
    <mergeCell ref="A49:D49"/>
    <mergeCell ref="A1:F1"/>
    <mergeCell ref="A7:F7"/>
    <mergeCell ref="A8:F8"/>
    <mergeCell ref="A30:D30"/>
    <mergeCell ref="A24:E24"/>
    <mergeCell ref="A25:F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workbookViewId="0">
      <selection activeCell="F13" sqref="F13"/>
    </sheetView>
  </sheetViews>
  <sheetFormatPr baseColWidth="10" defaultRowHeight="15" customHeight="1" x14ac:dyDescent="0.25"/>
  <cols>
    <col min="1" max="1" width="51.7109375" style="2" bestFit="1" customWidth="1"/>
    <col min="2" max="5" width="17.85546875" style="2" bestFit="1" customWidth="1"/>
    <col min="6" max="16384" width="11.42578125" style="2"/>
  </cols>
  <sheetData>
    <row r="1" spans="1:6" x14ac:dyDescent="0.25">
      <c r="A1" s="237" t="s">
        <v>15</v>
      </c>
      <c r="B1" s="237"/>
      <c r="C1" s="237"/>
      <c r="D1" s="237"/>
      <c r="E1" s="237"/>
      <c r="F1" s="237"/>
    </row>
    <row r="2" spans="1:6" x14ac:dyDescent="0.25">
      <c r="A2" s="46" t="s">
        <v>18</v>
      </c>
      <c r="B2" s="47" t="s">
        <v>83</v>
      </c>
      <c r="C2" s="48"/>
      <c r="D2" s="49"/>
      <c r="E2" s="48"/>
      <c r="F2" s="48"/>
    </row>
    <row r="3" spans="1:6" x14ac:dyDescent="0.25">
      <c r="A3" s="46" t="s">
        <v>20</v>
      </c>
      <c r="B3" s="50" t="s">
        <v>21</v>
      </c>
      <c r="C3" s="48"/>
      <c r="D3" s="51"/>
      <c r="E3" s="48"/>
      <c r="F3" s="48"/>
    </row>
    <row r="4" spans="1:6" x14ac:dyDescent="0.25">
      <c r="A4" s="46" t="s">
        <v>22</v>
      </c>
      <c r="B4" s="52" t="s">
        <v>23</v>
      </c>
      <c r="C4" s="51"/>
      <c r="D4" s="51"/>
      <c r="E4" s="48"/>
      <c r="F4" s="48"/>
    </row>
    <row r="5" spans="1:6" x14ac:dyDescent="0.25">
      <c r="A5" s="46" t="s">
        <v>77</v>
      </c>
      <c r="B5" s="53" t="s">
        <v>170</v>
      </c>
      <c r="C5" s="48"/>
      <c r="D5" s="48"/>
      <c r="E5" s="48"/>
      <c r="F5" s="48"/>
    </row>
    <row r="6" spans="1:6" ht="15" customHeight="1" x14ac:dyDescent="0.25">
      <c r="A6" s="34"/>
      <c r="B6" s="34"/>
    </row>
    <row r="7" spans="1:6" x14ac:dyDescent="0.25">
      <c r="A7" s="237" t="s">
        <v>16</v>
      </c>
      <c r="B7" s="237"/>
      <c r="C7" s="237"/>
      <c r="D7" s="237"/>
      <c r="E7" s="237"/>
      <c r="F7" s="237"/>
    </row>
    <row r="8" spans="1:6" x14ac:dyDescent="0.25">
      <c r="A8" s="237" t="s">
        <v>17</v>
      </c>
      <c r="B8" s="237"/>
      <c r="C8" s="237"/>
      <c r="D8" s="237"/>
      <c r="E8" s="237"/>
      <c r="F8" s="237"/>
    </row>
    <row r="9" spans="1:6" x14ac:dyDescent="0.25">
      <c r="A9" s="1"/>
    </row>
    <row r="10" spans="1:6" ht="15.75" thickBot="1" x14ac:dyDescent="0.3">
      <c r="A10" s="38" t="s">
        <v>27</v>
      </c>
      <c r="B10" s="38" t="s">
        <v>1</v>
      </c>
      <c r="C10" s="38" t="s">
        <v>32</v>
      </c>
      <c r="D10" s="38" t="s">
        <v>66</v>
      </c>
      <c r="E10" s="38" t="s">
        <v>166</v>
      </c>
      <c r="F10" s="38" t="s">
        <v>72</v>
      </c>
    </row>
    <row r="11" spans="1:6" x14ac:dyDescent="0.25">
      <c r="A11" s="179"/>
      <c r="B11" s="57"/>
      <c r="C11" s="57"/>
      <c r="D11" s="56"/>
      <c r="E11" s="57"/>
      <c r="F11" s="57"/>
    </row>
    <row r="12" spans="1:6" x14ac:dyDescent="0.25">
      <c r="A12" s="175" t="s">
        <v>185</v>
      </c>
      <c r="B12" s="180"/>
      <c r="C12" s="211"/>
      <c r="D12" s="211"/>
      <c r="E12" s="211"/>
      <c r="F12" s="214"/>
    </row>
    <row r="13" spans="1:6" x14ac:dyDescent="0.25">
      <c r="A13" s="228" t="s">
        <v>151</v>
      </c>
      <c r="B13" s="181" t="s">
        <v>5</v>
      </c>
      <c r="C13" s="211">
        <f>'1T'!F13</f>
        <v>33063</v>
      </c>
      <c r="D13" s="211">
        <f>'2T'!F13</f>
        <v>39905</v>
      </c>
      <c r="E13" s="211">
        <f>'3T'!F13</f>
        <v>40382</v>
      </c>
      <c r="F13" s="225">
        <v>44982</v>
      </c>
    </row>
    <row r="14" spans="1:6" x14ac:dyDescent="0.25">
      <c r="A14" s="230" t="s">
        <v>74</v>
      </c>
      <c r="B14" s="181" t="s">
        <v>73</v>
      </c>
      <c r="C14" s="211">
        <f>'1T'!F14</f>
        <v>0</v>
      </c>
      <c r="D14" s="211">
        <f>'2T'!F14</f>
        <v>0</v>
      </c>
      <c r="E14" s="211">
        <f>'3T'!F14</f>
        <v>0</v>
      </c>
      <c r="F14" s="226">
        <v>0</v>
      </c>
    </row>
    <row r="15" spans="1:6" x14ac:dyDescent="0.25">
      <c r="A15" s="230" t="s">
        <v>8</v>
      </c>
      <c r="B15" s="181" t="s">
        <v>5</v>
      </c>
      <c r="C15" s="211">
        <f>'1T'!F15</f>
        <v>9724</v>
      </c>
      <c r="D15" s="211">
        <f>'2T'!F15</f>
        <v>10896</v>
      </c>
      <c r="E15" s="211">
        <f>'3T'!F15</f>
        <v>11398</v>
      </c>
      <c r="F15" s="226">
        <v>12192</v>
      </c>
    </row>
    <row r="16" spans="1:6" x14ac:dyDescent="0.25">
      <c r="A16" s="230" t="s">
        <v>154</v>
      </c>
      <c r="B16" s="181" t="s">
        <v>5</v>
      </c>
      <c r="C16" s="211">
        <f>'1T'!F16</f>
        <v>0</v>
      </c>
      <c r="D16" s="211">
        <f>'2T'!F16</f>
        <v>0</v>
      </c>
      <c r="E16" s="211">
        <f>'3T'!F16</f>
        <v>402</v>
      </c>
      <c r="F16" s="225">
        <v>402</v>
      </c>
    </row>
    <row r="17" spans="1:8" x14ac:dyDescent="0.25">
      <c r="A17" s="228" t="s">
        <v>152</v>
      </c>
      <c r="B17" s="181" t="s">
        <v>5</v>
      </c>
      <c r="C17" s="211">
        <f>'1T'!F17</f>
        <v>141</v>
      </c>
      <c r="D17" s="211">
        <f>'2T'!F17</f>
        <v>163</v>
      </c>
      <c r="E17" s="211">
        <f>'3T'!F17</f>
        <v>254</v>
      </c>
      <c r="F17" s="225">
        <v>339</v>
      </c>
      <c r="H17" s="235">
        <f>+F13-F15+SUM(F17:F19)</f>
        <v>35391</v>
      </c>
    </row>
    <row r="18" spans="1:8" x14ac:dyDescent="0.25">
      <c r="A18" s="229" t="s">
        <v>153</v>
      </c>
      <c r="B18" s="181" t="s">
        <v>5</v>
      </c>
      <c r="C18" s="211">
        <f>'1T'!F18</f>
        <v>165</v>
      </c>
      <c r="D18" s="211">
        <f>'2T'!F18</f>
        <v>968</v>
      </c>
      <c r="E18" s="211">
        <f>'3T'!F18</f>
        <v>735</v>
      </c>
      <c r="F18" s="225">
        <v>1623</v>
      </c>
    </row>
    <row r="19" spans="1:8" x14ac:dyDescent="0.25">
      <c r="A19" s="228" t="s">
        <v>9</v>
      </c>
      <c r="B19" s="182" t="s">
        <v>5</v>
      </c>
      <c r="C19" s="211">
        <f>'1T'!F19</f>
        <v>109</v>
      </c>
      <c r="D19" s="211">
        <f>'2T'!F19</f>
        <v>357</v>
      </c>
      <c r="E19" s="211">
        <f>'3T'!F19</f>
        <v>412</v>
      </c>
      <c r="F19" s="226">
        <v>639</v>
      </c>
    </row>
    <row r="20" spans="1:8" x14ac:dyDescent="0.25">
      <c r="A20" s="228" t="s">
        <v>6</v>
      </c>
      <c r="B20" s="181" t="s">
        <v>7</v>
      </c>
      <c r="C20" s="211">
        <f>'1T'!F20</f>
        <v>149274</v>
      </c>
      <c r="D20" s="211">
        <f>'2T'!F20</f>
        <v>161555</v>
      </c>
      <c r="E20" s="211">
        <f>'3T'!F20</f>
        <v>154873</v>
      </c>
      <c r="F20" s="226">
        <v>177151</v>
      </c>
    </row>
    <row r="21" spans="1:8" x14ac:dyDescent="0.25">
      <c r="A21" s="178"/>
      <c r="B21" s="181" t="s">
        <v>5</v>
      </c>
      <c r="C21" s="211">
        <f>'1T'!F21</f>
        <v>117297</v>
      </c>
      <c r="D21" s="211">
        <f>'2T'!F21</f>
        <v>123522</v>
      </c>
      <c r="E21" s="211">
        <f>'3T'!F21</f>
        <v>117293</v>
      </c>
      <c r="F21" s="225">
        <v>139656</v>
      </c>
    </row>
    <row r="22" spans="1:8" ht="15" customHeight="1" x14ac:dyDescent="0.25">
      <c r="A22" s="178"/>
      <c r="B22" s="181"/>
      <c r="C22" s="211"/>
      <c r="D22" s="211"/>
      <c r="E22" s="211"/>
      <c r="F22" s="226"/>
      <c r="G22" s="174"/>
      <c r="H22" s="175"/>
    </row>
    <row r="23" spans="1:8" ht="15" customHeight="1" thickBot="1" x14ac:dyDescent="0.3">
      <c r="A23" s="41" t="s">
        <v>184</v>
      </c>
      <c r="B23" s="183" t="s">
        <v>5</v>
      </c>
      <c r="C23" s="231">
        <f>'1T'!F23</f>
        <v>140750</v>
      </c>
      <c r="D23" s="231">
        <f>'2T'!F23</f>
        <v>151080</v>
      </c>
      <c r="E23" s="231">
        <f>'3T'!F23</f>
        <v>145638</v>
      </c>
      <c r="F23" s="193">
        <v>164892</v>
      </c>
      <c r="G23" s="58"/>
      <c r="H23" s="58"/>
    </row>
    <row r="24" spans="1:8" ht="31.5" customHeight="1" thickTop="1" x14ac:dyDescent="0.25">
      <c r="A24" s="239" t="s">
        <v>168</v>
      </c>
      <c r="B24" s="239"/>
      <c r="C24" s="239"/>
      <c r="D24" s="239"/>
      <c r="E24" s="239"/>
      <c r="F24" s="239"/>
      <c r="G24" s="58"/>
      <c r="H24" s="58"/>
    </row>
    <row r="25" spans="1:8" ht="15" customHeight="1" x14ac:dyDescent="0.25">
      <c r="A25" s="240" t="s">
        <v>183</v>
      </c>
      <c r="B25" s="240"/>
      <c r="C25" s="240"/>
      <c r="D25" s="240"/>
      <c r="E25" s="240"/>
      <c r="F25" s="240"/>
      <c r="G25" s="58"/>
      <c r="H25" s="58"/>
    </row>
    <row r="26" spans="1:8" x14ac:dyDescent="0.25">
      <c r="A26" s="188" t="s">
        <v>84</v>
      </c>
      <c r="B26" s="58"/>
      <c r="C26" s="58"/>
      <c r="D26" s="58"/>
      <c r="E26" s="58"/>
      <c r="F26" s="58"/>
    </row>
    <row r="27" spans="1:8" x14ac:dyDescent="0.25">
      <c r="A27" s="188"/>
      <c r="B27" s="58"/>
      <c r="C27" s="58"/>
      <c r="D27" s="58"/>
      <c r="E27" s="58"/>
      <c r="F27" s="58"/>
    </row>
    <row r="28" spans="1:8" x14ac:dyDescent="0.25">
      <c r="A28" s="238" t="s">
        <v>42</v>
      </c>
      <c r="B28" s="238"/>
      <c r="C28" s="238"/>
      <c r="D28" s="238"/>
      <c r="E28" s="238"/>
    </row>
    <row r="29" spans="1:8" x14ac:dyDescent="0.25">
      <c r="A29" s="237" t="s">
        <v>43</v>
      </c>
      <c r="B29" s="237"/>
      <c r="C29" s="237"/>
      <c r="D29" s="237"/>
      <c r="E29" s="237"/>
    </row>
    <row r="30" spans="1:8" x14ac:dyDescent="0.25">
      <c r="A30" s="237" t="s">
        <v>167</v>
      </c>
      <c r="B30" s="237"/>
      <c r="C30" s="237"/>
      <c r="D30" s="237"/>
      <c r="E30" s="237"/>
    </row>
    <row r="31" spans="1:8" x14ac:dyDescent="0.25">
      <c r="A31" s="46"/>
      <c r="B31" s="186"/>
      <c r="C31" s="1"/>
      <c r="D31" s="1"/>
      <c r="E31" s="55"/>
    </row>
    <row r="32" spans="1:8" ht="15.75" thickBot="1" x14ac:dyDescent="0.3">
      <c r="A32" s="38" t="s">
        <v>0</v>
      </c>
      <c r="B32" s="38" t="s">
        <v>32</v>
      </c>
      <c r="C32" s="38" t="s">
        <v>66</v>
      </c>
      <c r="D32" s="38" t="s">
        <v>166</v>
      </c>
      <c r="E32" s="38" t="s">
        <v>72</v>
      </c>
    </row>
    <row r="33" spans="1:7" x14ac:dyDescent="0.25">
      <c r="A33" s="179"/>
      <c r="B33" s="57"/>
      <c r="C33" s="57"/>
      <c r="D33" s="56"/>
      <c r="E33" s="57"/>
    </row>
    <row r="34" spans="1:7" x14ac:dyDescent="0.25">
      <c r="A34" s="175" t="s">
        <v>185</v>
      </c>
      <c r="B34" s="213"/>
      <c r="C34" s="213"/>
      <c r="D34" s="213"/>
      <c r="E34" s="212"/>
    </row>
    <row r="35" spans="1:7" x14ac:dyDescent="0.25">
      <c r="A35" s="228" t="s">
        <v>151</v>
      </c>
      <c r="B35" s="213">
        <f>'1T'!E35</f>
        <v>3500948895</v>
      </c>
      <c r="C35" s="213">
        <f>'2T'!E35</f>
        <v>4640380004</v>
      </c>
      <c r="D35" s="213">
        <f>'3T'!E35</f>
        <v>4275229841</v>
      </c>
      <c r="E35" s="212">
        <f t="shared" ref="E35:E42" si="0">SUM(B35:D35)</f>
        <v>12416558740</v>
      </c>
    </row>
    <row r="36" spans="1:7" x14ac:dyDescent="0.25">
      <c r="A36" s="230" t="s">
        <v>74</v>
      </c>
      <c r="B36" s="213">
        <f>'1T'!E36</f>
        <v>0</v>
      </c>
      <c r="C36" s="213">
        <f>'2T'!E36</f>
        <v>0</v>
      </c>
      <c r="D36" s="213">
        <f>'3T'!E36</f>
        <v>0</v>
      </c>
      <c r="E36" s="212">
        <f t="shared" si="0"/>
        <v>0</v>
      </c>
    </row>
    <row r="37" spans="1:7" x14ac:dyDescent="0.25">
      <c r="A37" s="230" t="s">
        <v>8</v>
      </c>
      <c r="B37" s="213">
        <f>'1T'!E37</f>
        <v>1409982500</v>
      </c>
      <c r="C37" s="213">
        <f>'2T'!E37</f>
        <v>1621830256</v>
      </c>
      <c r="D37" s="213">
        <f>'3T'!E37</f>
        <v>1688244770</v>
      </c>
      <c r="E37" s="212">
        <f t="shared" si="0"/>
        <v>4720057526</v>
      </c>
    </row>
    <row r="38" spans="1:7" x14ac:dyDescent="0.25">
      <c r="A38" s="230" t="s">
        <v>154</v>
      </c>
      <c r="B38" s="213">
        <f>'1T'!E38</f>
        <v>0</v>
      </c>
      <c r="C38" s="213">
        <f>'2T'!E38</f>
        <v>0</v>
      </c>
      <c r="D38" s="213">
        <f>'3T'!E38</f>
        <v>0</v>
      </c>
      <c r="E38" s="212">
        <f t="shared" si="0"/>
        <v>0</v>
      </c>
    </row>
    <row r="39" spans="1:7" x14ac:dyDescent="0.25">
      <c r="A39" s="228" t="s">
        <v>152</v>
      </c>
      <c r="B39" s="213">
        <f>'1T'!E39</f>
        <v>34148200</v>
      </c>
      <c r="C39" s="213">
        <f>'2T'!E39</f>
        <v>61277925</v>
      </c>
      <c r="D39" s="213">
        <f>'3T'!E39</f>
        <v>51717176</v>
      </c>
      <c r="E39" s="212">
        <f t="shared" si="0"/>
        <v>147143301</v>
      </c>
    </row>
    <row r="40" spans="1:7" x14ac:dyDescent="0.25">
      <c r="A40" s="229" t="s">
        <v>153</v>
      </c>
      <c r="B40" s="213">
        <f>'1T'!E40</f>
        <v>101542523</v>
      </c>
      <c r="C40" s="213">
        <f>'2T'!E40</f>
        <v>456379016</v>
      </c>
      <c r="D40" s="213">
        <f>'3T'!E40</f>
        <v>430165174</v>
      </c>
      <c r="E40" s="212">
        <f t="shared" si="0"/>
        <v>988086713</v>
      </c>
    </row>
    <row r="41" spans="1:7" x14ac:dyDescent="0.25">
      <c r="A41" s="228" t="s">
        <v>9</v>
      </c>
      <c r="B41" s="213">
        <f>'1T'!E41</f>
        <v>180392970</v>
      </c>
      <c r="C41" s="213">
        <f>'2T'!E41</f>
        <v>521014942</v>
      </c>
      <c r="D41" s="213">
        <f>'3T'!E41</f>
        <v>556051327</v>
      </c>
      <c r="E41" s="212">
        <f t="shared" si="0"/>
        <v>1257459239</v>
      </c>
    </row>
    <row r="42" spans="1:7" ht="15" customHeight="1" x14ac:dyDescent="0.25">
      <c r="A42" s="228" t="s">
        <v>6</v>
      </c>
      <c r="B42" s="213">
        <f>'1T'!E42</f>
        <v>9659370000</v>
      </c>
      <c r="C42" s="213">
        <f>'2T'!E42</f>
        <v>13305469506</v>
      </c>
      <c r="D42" s="213">
        <f>'3T'!E42</f>
        <v>12293003216</v>
      </c>
      <c r="E42" s="212">
        <f t="shared" si="0"/>
        <v>35257842722</v>
      </c>
      <c r="F42" s="174"/>
      <c r="G42" s="175"/>
    </row>
    <row r="43" spans="1:7" ht="15" customHeight="1" x14ac:dyDescent="0.25">
      <c r="A43" s="228"/>
      <c r="B43" s="213"/>
      <c r="C43" s="213"/>
      <c r="D43" s="213"/>
      <c r="E43" s="212"/>
      <c r="F43" s="174"/>
      <c r="G43" s="175"/>
    </row>
    <row r="44" spans="1:7" ht="15" customHeight="1" thickBot="1" x14ac:dyDescent="0.3">
      <c r="A44" s="41" t="s">
        <v>157</v>
      </c>
      <c r="B44" s="193">
        <f>SUM(B35:B42)</f>
        <v>14886385088</v>
      </c>
      <c r="C44" s="193">
        <f>SUM(C35:C42)</f>
        <v>20606351649</v>
      </c>
      <c r="D44" s="193">
        <f>SUM(D35:D42)</f>
        <v>19294411504</v>
      </c>
      <c r="E44" s="193">
        <f>SUM(E35:E42)</f>
        <v>54787148241</v>
      </c>
      <c r="F44" s="58"/>
      <c r="G44" s="58"/>
    </row>
    <row r="45" spans="1:7" ht="15" customHeight="1" thickTop="1" x14ac:dyDescent="0.25">
      <c r="A45" s="188" t="s">
        <v>84</v>
      </c>
      <c r="B45" s="176"/>
      <c r="C45" s="176"/>
      <c r="D45" s="176"/>
      <c r="E45" s="176"/>
      <c r="F45" s="58"/>
      <c r="G45" s="58"/>
    </row>
    <row r="47" spans="1:7" x14ac:dyDescent="0.25">
      <c r="A47" s="237" t="s">
        <v>47</v>
      </c>
      <c r="B47" s="237"/>
      <c r="C47" s="237"/>
      <c r="D47" s="237"/>
      <c r="E47" s="237"/>
    </row>
    <row r="48" spans="1:7" x14ac:dyDescent="0.25">
      <c r="A48" s="237" t="s">
        <v>48</v>
      </c>
      <c r="B48" s="237"/>
      <c r="C48" s="237"/>
      <c r="D48" s="237"/>
      <c r="E48" s="237"/>
    </row>
    <row r="49" spans="1:6" x14ac:dyDescent="0.25">
      <c r="A49" s="237" t="s">
        <v>167</v>
      </c>
      <c r="B49" s="237"/>
      <c r="C49" s="237"/>
      <c r="D49" s="237"/>
      <c r="E49" s="237"/>
    </row>
    <row r="50" spans="1:6" x14ac:dyDescent="0.25">
      <c r="A50" s="34"/>
      <c r="B50" s="34"/>
    </row>
    <row r="51" spans="1:6" ht="15.75" thickBot="1" x14ac:dyDescent="0.3">
      <c r="A51" s="38" t="s">
        <v>49</v>
      </c>
      <c r="B51" s="38" t="s">
        <v>32</v>
      </c>
      <c r="C51" s="38" t="s">
        <v>66</v>
      </c>
      <c r="D51" s="38" t="s">
        <v>166</v>
      </c>
      <c r="E51" s="38" t="s">
        <v>72</v>
      </c>
    </row>
    <row r="53" spans="1:6" s="54" customFormat="1" x14ac:dyDescent="0.25">
      <c r="A53" s="34" t="s">
        <v>50</v>
      </c>
      <c r="B53" s="214">
        <f>'1T'!E53</f>
        <v>14705992118</v>
      </c>
      <c r="C53" s="214">
        <f>'2T'!E53</f>
        <v>20085336707</v>
      </c>
      <c r="D53" s="214">
        <f>'3T'!E53</f>
        <v>18738360177</v>
      </c>
      <c r="E53" s="212">
        <f>SUM(B53:D53)</f>
        <v>53529689002</v>
      </c>
      <c r="F53" s="2"/>
    </row>
    <row r="54" spans="1:6" x14ac:dyDescent="0.25">
      <c r="A54" s="34" t="s">
        <v>158</v>
      </c>
      <c r="B54" s="214">
        <f>'1T'!E54</f>
        <v>180392970</v>
      </c>
      <c r="C54" s="214">
        <f>'2T'!E54</f>
        <v>521014942</v>
      </c>
      <c r="D54" s="214">
        <f>'3T'!E54</f>
        <v>556051327</v>
      </c>
      <c r="E54" s="212">
        <f>SUM(B54:D54)</f>
        <v>1257459239</v>
      </c>
      <c r="F54" s="54"/>
    </row>
    <row r="55" spans="1:6" x14ac:dyDescent="0.25">
      <c r="A55" s="177" t="s">
        <v>159</v>
      </c>
      <c r="B55" s="214">
        <f>'1T'!E55</f>
        <v>180392970</v>
      </c>
      <c r="C55" s="214">
        <f>'2T'!E55</f>
        <v>521014942</v>
      </c>
      <c r="D55" s="214">
        <f>'3T'!E55</f>
        <v>556051327</v>
      </c>
      <c r="E55" s="212">
        <f>SUM(B55:D55)</f>
        <v>1257459239</v>
      </c>
    </row>
    <row r="56" spans="1:6" x14ac:dyDescent="0.25">
      <c r="A56" s="177" t="s">
        <v>160</v>
      </c>
      <c r="B56" s="214">
        <f>'1T'!E56</f>
        <v>0</v>
      </c>
      <c r="C56" s="214">
        <f>'2T'!E56</f>
        <v>0</v>
      </c>
      <c r="D56" s="214">
        <f>'3T'!E56</f>
        <v>0</v>
      </c>
      <c r="E56" s="212">
        <f>SUM(B56:D56)</f>
        <v>0</v>
      </c>
    </row>
    <row r="57" spans="1:6" x14ac:dyDescent="0.25">
      <c r="A57" s="34"/>
      <c r="B57" s="214"/>
      <c r="C57" s="214"/>
      <c r="D57" s="214"/>
      <c r="E57" s="212"/>
    </row>
    <row r="58" spans="1:6" ht="15.75" thickBot="1" x14ac:dyDescent="0.3">
      <c r="A58" s="41" t="s">
        <v>12</v>
      </c>
      <c r="B58" s="193">
        <f>'1T'!E58</f>
        <v>14886385088</v>
      </c>
      <c r="C58" s="193">
        <f>'2T'!E58</f>
        <v>20606351649</v>
      </c>
      <c r="D58" s="193">
        <f>'3T'!E58</f>
        <v>19294411504</v>
      </c>
      <c r="E58" s="193">
        <f>SUM(B58:D58)</f>
        <v>54787148241</v>
      </c>
    </row>
    <row r="59" spans="1:6" ht="15.75" thickTop="1" x14ac:dyDescent="0.25">
      <c r="A59" s="35" t="s">
        <v>84</v>
      </c>
      <c r="B59" s="34"/>
    </row>
    <row r="60" spans="1:6" x14ac:dyDescent="0.25">
      <c r="A60" s="34"/>
      <c r="B60" s="34"/>
    </row>
    <row r="61" spans="1:6" x14ac:dyDescent="0.25">
      <c r="A61" s="237" t="s">
        <v>55</v>
      </c>
      <c r="B61" s="237"/>
      <c r="C61" s="237"/>
      <c r="D61" s="237"/>
      <c r="E61" s="237"/>
    </row>
    <row r="62" spans="1:6" x14ac:dyDescent="0.25">
      <c r="A62" s="237" t="s">
        <v>56</v>
      </c>
      <c r="B62" s="237"/>
      <c r="C62" s="237"/>
      <c r="D62" s="237"/>
      <c r="E62" s="237"/>
    </row>
    <row r="63" spans="1:6" x14ac:dyDescent="0.25">
      <c r="A63" s="237" t="s">
        <v>167</v>
      </c>
      <c r="B63" s="237"/>
      <c r="C63" s="237"/>
      <c r="D63" s="237"/>
      <c r="E63" s="237"/>
    </row>
    <row r="64" spans="1:6" x14ac:dyDescent="0.25">
      <c r="A64" s="34"/>
      <c r="B64" s="34"/>
      <c r="C64" s="34"/>
      <c r="D64" s="34"/>
      <c r="E64" s="34"/>
    </row>
    <row r="65" spans="1:8" ht="15.75" thickBot="1" x14ac:dyDescent="0.3">
      <c r="A65" s="38" t="s">
        <v>49</v>
      </c>
      <c r="B65" s="38" t="s">
        <v>32</v>
      </c>
      <c r="C65" s="38" t="s">
        <v>66</v>
      </c>
      <c r="D65" s="38" t="s">
        <v>166</v>
      </c>
      <c r="E65" s="38" t="s">
        <v>72</v>
      </c>
    </row>
    <row r="66" spans="1:8" x14ac:dyDescent="0.25">
      <c r="B66" s="44"/>
      <c r="C66" s="44"/>
      <c r="D66" s="44"/>
      <c r="E66" s="44"/>
    </row>
    <row r="67" spans="1:8" x14ac:dyDescent="0.25">
      <c r="A67" s="219" t="s">
        <v>179</v>
      </c>
      <c r="B67" s="39">
        <f>'1T'!E67</f>
        <v>1854585736</v>
      </c>
      <c r="C67" s="39">
        <f>'2T'!E67</f>
        <v>1757569483.8500004</v>
      </c>
      <c r="D67" s="39">
        <f>'3T'!E67</f>
        <v>4345608528.5800018</v>
      </c>
      <c r="E67" s="39">
        <f>B67</f>
        <v>1854585736</v>
      </c>
    </row>
    <row r="68" spans="1:8" x14ac:dyDescent="0.25">
      <c r="A68" s="34" t="s">
        <v>164</v>
      </c>
      <c r="B68" s="39">
        <f>'1T'!E68</f>
        <v>14789368835.85</v>
      </c>
      <c r="C68" s="39">
        <f>'2T'!E68</f>
        <v>23194390693.73</v>
      </c>
      <c r="D68" s="39">
        <f>'3T'!E68</f>
        <v>21424696710.139999</v>
      </c>
      <c r="E68" s="39">
        <f>SUM(B68:D68)</f>
        <v>59408456239.720001</v>
      </c>
    </row>
    <row r="69" spans="1:8" x14ac:dyDescent="0.25">
      <c r="A69" s="177" t="s">
        <v>161</v>
      </c>
      <c r="B69" s="39">
        <f>'1T'!E69</f>
        <v>3270291560.8499999</v>
      </c>
      <c r="C69" s="39">
        <f>'2T'!E69</f>
        <v>5272503726.3999996</v>
      </c>
      <c r="D69" s="39">
        <f>'3T'!E69</f>
        <v>5069476409.4699993</v>
      </c>
      <c r="E69" s="39">
        <f>SUM(B69:D69)</f>
        <v>13612271696.719999</v>
      </c>
    </row>
    <row r="70" spans="1:8" x14ac:dyDescent="0.25">
      <c r="A70" s="177" t="s">
        <v>162</v>
      </c>
      <c r="B70" s="39">
        <f>'1T'!E70</f>
        <v>11519077275</v>
      </c>
      <c r="C70" s="39">
        <f>'2T'!E70</f>
        <v>15288553635</v>
      </c>
      <c r="D70" s="39">
        <f>'3T'!E70</f>
        <v>15288553635</v>
      </c>
      <c r="E70" s="39">
        <f>SUM(B70:D70)</f>
        <v>42096184545</v>
      </c>
    </row>
    <row r="71" spans="1:8" x14ac:dyDescent="0.25">
      <c r="A71" s="177" t="s">
        <v>163</v>
      </c>
      <c r="B71" s="39">
        <f>'1T'!E71</f>
        <v>0</v>
      </c>
      <c r="C71" s="39">
        <f>'2T'!E71</f>
        <v>2633333332.3299999</v>
      </c>
      <c r="D71" s="39">
        <f>'3T'!E71</f>
        <v>1066666665.67</v>
      </c>
      <c r="E71" s="39">
        <f>SUM(B71:D71)</f>
        <v>3699999998</v>
      </c>
    </row>
    <row r="72" spans="1:8" x14ac:dyDescent="0.25">
      <c r="A72" s="219" t="s">
        <v>180</v>
      </c>
      <c r="B72" s="39">
        <f>'1T'!E72</f>
        <v>16643954571.85</v>
      </c>
      <c r="C72" s="39">
        <f>'2T'!E72</f>
        <v>24951960177.580002</v>
      </c>
      <c r="D72" s="39">
        <f>'3T'!E72</f>
        <v>25770305238.720001</v>
      </c>
      <c r="E72" s="39">
        <f>+E67+E68</f>
        <v>61263041975.720001</v>
      </c>
    </row>
    <row r="73" spans="1:8" x14ac:dyDescent="0.25">
      <c r="A73" s="34" t="s">
        <v>61</v>
      </c>
      <c r="B73" s="39">
        <f>'1T'!E73</f>
        <v>14886385088</v>
      </c>
      <c r="C73" s="39">
        <f>'2T'!E73</f>
        <v>20606351649</v>
      </c>
      <c r="D73" s="39">
        <f>'3T'!E73</f>
        <v>19294411504</v>
      </c>
      <c r="E73" s="39">
        <f>SUM(B73:D73)</f>
        <v>54787148241</v>
      </c>
    </row>
    <row r="74" spans="1:8" x14ac:dyDescent="0.25">
      <c r="A74" s="219" t="s">
        <v>181</v>
      </c>
      <c r="B74" s="39">
        <f>'1T'!E74</f>
        <v>1757569483.8500004</v>
      </c>
      <c r="C74" s="39">
        <f>'2T'!E74</f>
        <v>4345608528.5800018</v>
      </c>
      <c r="D74" s="39">
        <f>'3T'!E74</f>
        <v>6475893734.7200012</v>
      </c>
      <c r="E74" s="39">
        <f>E72-E73</f>
        <v>6475893734.7200012</v>
      </c>
    </row>
    <row r="75" spans="1:8" ht="15.75" thickBot="1" x14ac:dyDescent="0.3">
      <c r="A75" s="41"/>
      <c r="B75" s="41"/>
      <c r="C75" s="41"/>
      <c r="D75" s="41"/>
      <c r="E75" s="41"/>
    </row>
    <row r="76" spans="1:8" ht="15.75" thickTop="1" x14ac:dyDescent="0.25">
      <c r="A76" s="218" t="s">
        <v>171</v>
      </c>
      <c r="B76" s="34"/>
      <c r="C76" s="34"/>
      <c r="D76" s="34"/>
      <c r="E76" s="34"/>
    </row>
    <row r="77" spans="1:8" x14ac:dyDescent="0.25">
      <c r="A77" s="218" t="s">
        <v>172</v>
      </c>
      <c r="B77" s="192"/>
      <c r="C77" s="192"/>
      <c r="D77" s="192"/>
      <c r="E77" s="192"/>
      <c r="F77" s="192"/>
      <c r="G77" s="35"/>
      <c r="H77" s="35"/>
    </row>
    <row r="78" spans="1:8" x14ac:dyDescent="0.25">
      <c r="A78" t="s">
        <v>173</v>
      </c>
      <c r="B78" s="192"/>
      <c r="C78" s="192"/>
      <c r="D78" s="192"/>
      <c r="E78" s="192"/>
      <c r="F78" s="192"/>
      <c r="G78" s="35"/>
      <c r="H78" s="35"/>
    </row>
    <row r="79" spans="1:8" x14ac:dyDescent="0.25">
      <c r="A79" s="219" t="s">
        <v>174</v>
      </c>
      <c r="B79" s="35"/>
      <c r="C79" s="35"/>
      <c r="D79" s="35"/>
      <c r="E79" s="35"/>
      <c r="F79" s="35"/>
      <c r="G79" s="35"/>
      <c r="H79" s="35"/>
    </row>
    <row r="80" spans="1:8" x14ac:dyDescent="0.25">
      <c r="A80" s="219" t="s">
        <v>175</v>
      </c>
      <c r="B80" s="47"/>
      <c r="C80" s="201"/>
      <c r="D80" s="201"/>
      <c r="E80" s="201"/>
      <c r="F80" s="201"/>
      <c r="G80" s="35"/>
      <c r="H80" s="35"/>
    </row>
    <row r="81" spans="1:8" x14ac:dyDescent="0.25">
      <c r="A81" s="219" t="s">
        <v>176</v>
      </c>
      <c r="B81" s="35"/>
      <c r="C81" s="56"/>
      <c r="D81" s="56"/>
      <c r="E81" s="56"/>
      <c r="F81" s="56"/>
      <c r="G81" s="35"/>
      <c r="H81" s="35"/>
    </row>
    <row r="82" spans="1:8" x14ac:dyDescent="0.25">
      <c r="A82" s="34"/>
      <c r="B82" s="35"/>
      <c r="C82" s="56"/>
      <c r="D82" s="56"/>
      <c r="E82" s="56"/>
      <c r="F82" s="56"/>
      <c r="G82" s="35"/>
      <c r="H82" s="35"/>
    </row>
    <row r="83" spans="1:8" x14ac:dyDescent="0.25">
      <c r="A83" s="219" t="s">
        <v>177</v>
      </c>
      <c r="B83" s="35"/>
      <c r="C83" s="56"/>
      <c r="D83" s="56"/>
      <c r="E83" s="56"/>
      <c r="F83" s="56"/>
      <c r="G83" s="35"/>
      <c r="H83" s="35"/>
    </row>
    <row r="84" spans="1:8" x14ac:dyDescent="0.25">
      <c r="A84" s="219" t="s">
        <v>182</v>
      </c>
      <c r="B84" s="35"/>
      <c r="C84" s="56"/>
      <c r="D84" s="56"/>
      <c r="E84" s="56"/>
      <c r="F84" s="56"/>
      <c r="G84" s="35"/>
      <c r="H84" s="35"/>
    </row>
    <row r="85" spans="1:8" x14ac:dyDescent="0.25">
      <c r="A85" s="219" t="s">
        <v>178</v>
      </c>
      <c r="B85" s="35"/>
      <c r="C85" s="56"/>
      <c r="D85" s="56"/>
      <c r="E85" s="56"/>
      <c r="F85" s="56"/>
      <c r="G85" s="35"/>
      <c r="H85" s="35"/>
    </row>
    <row r="86" spans="1:8" ht="15" customHeight="1" x14ac:dyDescent="0.25">
      <c r="A86" s="242"/>
      <c r="B86" s="242"/>
      <c r="C86" s="242"/>
      <c r="D86" s="242"/>
      <c r="E86" s="242"/>
      <c r="F86" s="242"/>
      <c r="G86" s="242"/>
      <c r="H86" s="242"/>
    </row>
    <row r="87" spans="1:8" ht="15" customHeight="1" x14ac:dyDescent="0.25">
      <c r="A87" s="188"/>
      <c r="B87" s="58"/>
      <c r="C87" s="58"/>
      <c r="D87" s="58"/>
      <c r="E87" s="58"/>
      <c r="F87" s="58"/>
      <c r="G87" s="58"/>
      <c r="H87" s="58"/>
    </row>
    <row r="88" spans="1:8" x14ac:dyDescent="0.25">
      <c r="A88" s="238"/>
      <c r="B88" s="238"/>
      <c r="C88" s="238"/>
      <c r="D88" s="238"/>
      <c r="E88" s="238"/>
      <c r="F88" s="35"/>
      <c r="G88" s="35"/>
      <c r="H88" s="35"/>
    </row>
    <row r="89" spans="1:8" x14ac:dyDescent="0.25">
      <c r="A89" s="238"/>
      <c r="B89" s="238"/>
      <c r="C89" s="238"/>
      <c r="D89" s="238"/>
      <c r="E89" s="238"/>
      <c r="F89" s="35"/>
      <c r="G89" s="35"/>
      <c r="H89" s="35"/>
    </row>
    <row r="90" spans="1:8" x14ac:dyDescent="0.25">
      <c r="A90" s="195"/>
      <c r="B90" s="187"/>
      <c r="C90" s="187"/>
      <c r="D90" s="187"/>
      <c r="E90" s="202"/>
      <c r="F90" s="35"/>
      <c r="G90" s="35"/>
      <c r="H90" s="35"/>
    </row>
    <row r="91" spans="1:8" x14ac:dyDescent="0.25">
      <c r="A91" s="196"/>
      <c r="B91" s="189"/>
      <c r="C91" s="189"/>
      <c r="D91" s="189"/>
      <c r="E91" s="203"/>
      <c r="F91" s="35"/>
      <c r="G91" s="35"/>
      <c r="H91" s="35"/>
    </row>
    <row r="92" spans="1:8" x14ac:dyDescent="0.25">
      <c r="A92" s="243"/>
      <c r="B92" s="243"/>
      <c r="C92" s="243"/>
      <c r="D92" s="243"/>
      <c r="E92" s="243"/>
      <c r="F92" s="35"/>
      <c r="G92" s="35"/>
      <c r="H92" s="35"/>
    </row>
    <row r="93" spans="1:8" x14ac:dyDescent="0.25">
      <c r="A93" s="243"/>
      <c r="B93" s="243"/>
      <c r="C93" s="243"/>
      <c r="D93" s="243"/>
      <c r="E93" s="243"/>
      <c r="F93" s="35"/>
      <c r="G93" s="35"/>
      <c r="H93" s="35"/>
    </row>
    <row r="94" spans="1:8" x14ac:dyDescent="0.25">
      <c r="A94" s="204"/>
      <c r="B94" s="205"/>
      <c r="C94" s="205"/>
      <c r="D94" s="205"/>
      <c r="E94" s="206"/>
      <c r="F94" s="35"/>
      <c r="G94" s="35"/>
      <c r="H94" s="35"/>
    </row>
    <row r="95" spans="1:8" x14ac:dyDescent="0.25">
      <c r="A95" s="204"/>
      <c r="B95" s="205"/>
      <c r="C95" s="207"/>
      <c r="D95" s="207"/>
      <c r="E95" s="206"/>
      <c r="F95" s="35"/>
      <c r="G95" s="35"/>
      <c r="H95" s="35"/>
    </row>
    <row r="96" spans="1:8" x14ac:dyDescent="0.25">
      <c r="A96" s="204"/>
      <c r="B96" s="205"/>
      <c r="C96" s="205"/>
      <c r="D96" s="205"/>
      <c r="E96" s="206"/>
      <c r="F96" s="35"/>
      <c r="G96" s="35"/>
      <c r="H96" s="35"/>
    </row>
    <row r="97" spans="1:8" x14ac:dyDescent="0.25">
      <c r="A97" s="204"/>
      <c r="B97" s="205"/>
      <c r="C97" s="207"/>
      <c r="D97" s="207"/>
      <c r="E97" s="206"/>
      <c r="F97" s="35"/>
      <c r="G97" s="35"/>
      <c r="H97" s="35"/>
    </row>
    <row r="98" spans="1:8" x14ac:dyDescent="0.25">
      <c r="A98" s="204"/>
      <c r="B98" s="205"/>
      <c r="C98" s="207"/>
      <c r="D98" s="207"/>
      <c r="E98" s="206"/>
      <c r="F98" s="35"/>
      <c r="G98" s="35"/>
      <c r="H98" s="35"/>
    </row>
    <row r="99" spans="1:8" x14ac:dyDescent="0.25">
      <c r="A99" s="208"/>
      <c r="B99" s="209"/>
      <c r="C99" s="209"/>
      <c r="D99" s="209"/>
      <c r="E99" s="209"/>
      <c r="F99" s="35"/>
      <c r="G99" s="35"/>
      <c r="H99" s="35"/>
    </row>
    <row r="100" spans="1:8" ht="15" customHeight="1" x14ac:dyDescent="0.25">
      <c r="A100" s="35"/>
      <c r="B100" s="35"/>
      <c r="C100" s="35"/>
      <c r="D100" s="35"/>
      <c r="E100" s="35"/>
      <c r="F100" s="35"/>
      <c r="G100" s="35"/>
      <c r="H100" s="35"/>
    </row>
    <row r="101" spans="1:8" x14ac:dyDescent="0.25">
      <c r="A101" s="238"/>
      <c r="B101" s="238"/>
      <c r="C101" s="238"/>
      <c r="D101" s="238"/>
      <c r="E101" s="238"/>
      <c r="F101" s="35"/>
      <c r="G101" s="35"/>
      <c r="H101" s="35"/>
    </row>
    <row r="102" spans="1:8" s="54" customFormat="1" x14ac:dyDescent="0.25">
      <c r="A102" s="238"/>
      <c r="B102" s="238"/>
      <c r="C102" s="238"/>
      <c r="D102" s="238"/>
      <c r="E102" s="238"/>
      <c r="F102" s="210"/>
      <c r="G102" s="210"/>
      <c r="H102" s="210"/>
    </row>
    <row r="103" spans="1:8" x14ac:dyDescent="0.25">
      <c r="A103" s="195"/>
      <c r="B103" s="47"/>
      <c r="C103" s="47"/>
      <c r="D103" s="47"/>
      <c r="E103" s="47"/>
      <c r="F103" s="35"/>
      <c r="G103" s="35"/>
      <c r="H103" s="35"/>
    </row>
    <row r="104" spans="1:8" x14ac:dyDescent="0.25">
      <c r="A104" s="35"/>
      <c r="B104" s="35"/>
      <c r="C104" s="35"/>
      <c r="D104" s="35"/>
      <c r="E104" s="35"/>
      <c r="F104" s="35"/>
      <c r="G104" s="35"/>
      <c r="H104" s="35"/>
    </row>
    <row r="105" spans="1:8" x14ac:dyDescent="0.25">
      <c r="A105" s="189"/>
      <c r="B105" s="189"/>
      <c r="C105" s="189"/>
      <c r="D105" s="189"/>
      <c r="E105" s="189"/>
      <c r="F105" s="35"/>
      <c r="G105" s="35"/>
      <c r="H105" s="35"/>
    </row>
    <row r="106" spans="1:8" ht="15" customHeight="1" x14ac:dyDescent="0.25">
      <c r="A106" s="35"/>
      <c r="B106" s="35"/>
      <c r="C106" s="35"/>
      <c r="D106" s="35"/>
      <c r="E106" s="35"/>
      <c r="F106" s="35"/>
      <c r="G106" s="35"/>
      <c r="H106" s="35"/>
    </row>
    <row r="107" spans="1:8" x14ac:dyDescent="0.25">
      <c r="A107" s="35"/>
      <c r="B107" s="205"/>
      <c r="C107" s="205"/>
      <c r="D107" s="205"/>
      <c r="E107" s="56"/>
      <c r="F107" s="35"/>
      <c r="G107" s="35"/>
      <c r="H107" s="35"/>
    </row>
    <row r="108" spans="1:8" x14ac:dyDescent="0.25">
      <c r="A108" s="35"/>
      <c r="B108" s="205"/>
      <c r="C108" s="207"/>
      <c r="D108" s="207"/>
      <c r="E108" s="56"/>
      <c r="F108" s="35"/>
      <c r="G108" s="35"/>
      <c r="H108" s="35"/>
    </row>
    <row r="109" spans="1:8" x14ac:dyDescent="0.25">
      <c r="A109" s="35"/>
      <c r="B109" s="35"/>
      <c r="C109" s="35"/>
      <c r="D109" s="35"/>
      <c r="E109" s="35"/>
      <c r="F109" s="35"/>
      <c r="G109" s="35"/>
      <c r="H109" s="35"/>
    </row>
    <row r="110" spans="1:8" x14ac:dyDescent="0.25">
      <c r="A110" s="35"/>
      <c r="B110" s="35"/>
      <c r="C110" s="35"/>
      <c r="D110" s="35"/>
      <c r="E110" s="35"/>
      <c r="F110" s="35"/>
      <c r="G110" s="35"/>
      <c r="H110" s="35"/>
    </row>
    <row r="111" spans="1:8" x14ac:dyDescent="0.25">
      <c r="A111" s="35"/>
      <c r="B111" s="35"/>
      <c r="C111" s="35"/>
      <c r="D111" s="35"/>
      <c r="E111" s="35"/>
      <c r="F111" s="35"/>
      <c r="G111" s="35"/>
      <c r="H111" s="35"/>
    </row>
    <row r="112" spans="1:8" x14ac:dyDescent="0.25">
      <c r="A112" s="35"/>
      <c r="B112" s="56"/>
      <c r="C112" s="56"/>
      <c r="D112" s="56"/>
      <c r="E112" s="56"/>
      <c r="F112" s="35"/>
      <c r="G112" s="35"/>
      <c r="H112" s="35"/>
    </row>
    <row r="113" spans="1:8" x14ac:dyDescent="0.25">
      <c r="A113" s="35"/>
      <c r="B113" s="35"/>
      <c r="C113" s="35"/>
      <c r="D113" s="35"/>
      <c r="E113" s="35"/>
      <c r="F113" s="35"/>
      <c r="G113" s="35"/>
      <c r="H113" s="35"/>
    </row>
    <row r="114" spans="1:8" x14ac:dyDescent="0.25">
      <c r="A114" s="35"/>
      <c r="B114" s="35"/>
      <c r="C114" s="35"/>
      <c r="D114" s="35"/>
      <c r="E114" s="35"/>
      <c r="F114" s="35"/>
      <c r="G114" s="35"/>
      <c r="H114" s="35"/>
    </row>
    <row r="115" spans="1:8" x14ac:dyDescent="0.25">
      <c r="A115" s="35"/>
      <c r="B115" s="35"/>
      <c r="C115" s="35"/>
      <c r="D115" s="35"/>
      <c r="E115" s="35"/>
      <c r="F115" s="35"/>
      <c r="G115" s="35"/>
      <c r="H115" s="35"/>
    </row>
    <row r="116" spans="1:8" x14ac:dyDescent="0.25">
      <c r="A116" s="241"/>
      <c r="B116" s="241"/>
      <c r="C116" s="241"/>
      <c r="D116" s="241"/>
      <c r="E116" s="241"/>
      <c r="F116" s="35"/>
      <c r="G116" s="35"/>
      <c r="H116" s="35"/>
    </row>
    <row r="117" spans="1:8" x14ac:dyDescent="0.25">
      <c r="A117" s="241"/>
      <c r="B117" s="241"/>
      <c r="C117" s="241"/>
      <c r="D117" s="241"/>
      <c r="E117" s="241"/>
      <c r="F117" s="35"/>
      <c r="G117" s="35"/>
      <c r="H117" s="35"/>
    </row>
    <row r="118" spans="1:8" x14ac:dyDescent="0.25">
      <c r="A118" s="196"/>
      <c r="B118" s="35"/>
      <c r="C118" s="35"/>
      <c r="D118" s="35"/>
      <c r="E118" s="35"/>
      <c r="F118" s="35"/>
      <c r="G118" s="35"/>
      <c r="H118" s="35"/>
    </row>
    <row r="119" spans="1:8" x14ac:dyDescent="0.25">
      <c r="A119" s="35"/>
      <c r="B119" s="35"/>
      <c r="C119" s="35"/>
      <c r="D119" s="35"/>
      <c r="E119" s="35"/>
      <c r="F119" s="35"/>
      <c r="G119" s="35"/>
      <c r="H119" s="35"/>
    </row>
    <row r="120" spans="1:8" x14ac:dyDescent="0.25">
      <c r="A120" s="189"/>
      <c r="B120" s="189"/>
      <c r="C120" s="189"/>
      <c r="D120" s="189"/>
      <c r="E120" s="189"/>
      <c r="F120" s="35"/>
      <c r="G120" s="35"/>
      <c r="H120" s="35"/>
    </row>
    <row r="121" spans="1:8" x14ac:dyDescent="0.25">
      <c r="A121" s="35"/>
      <c r="B121" s="200"/>
      <c r="C121" s="200"/>
      <c r="D121" s="200"/>
      <c r="E121" s="200"/>
      <c r="F121" s="35"/>
      <c r="G121" s="35"/>
      <c r="H121" s="35"/>
    </row>
    <row r="122" spans="1:8" x14ac:dyDescent="0.25">
      <c r="A122" s="35"/>
      <c r="B122" s="200"/>
      <c r="C122" s="200"/>
      <c r="D122" s="200"/>
      <c r="E122" s="200"/>
      <c r="F122" s="35"/>
      <c r="G122" s="35"/>
      <c r="H122" s="35"/>
    </row>
    <row r="123" spans="1:8" x14ac:dyDescent="0.25">
      <c r="A123" s="35"/>
      <c r="B123" s="200"/>
      <c r="C123" s="200"/>
      <c r="D123" s="200"/>
      <c r="E123" s="200"/>
      <c r="F123" s="35"/>
      <c r="G123" s="35"/>
      <c r="H123" s="35"/>
    </row>
    <row r="124" spans="1:8" x14ac:dyDescent="0.25">
      <c r="A124" s="35"/>
      <c r="B124" s="200"/>
      <c r="C124" s="200"/>
      <c r="D124" s="200"/>
      <c r="E124" s="200"/>
      <c r="F124" s="35"/>
      <c r="G124" s="35"/>
      <c r="H124" s="35"/>
    </row>
    <row r="125" spans="1:8" x14ac:dyDescent="0.25">
      <c r="A125" s="35"/>
      <c r="B125" s="200"/>
      <c r="C125" s="200"/>
      <c r="D125" s="200"/>
      <c r="E125" s="200"/>
      <c r="F125" s="35"/>
      <c r="G125" s="35"/>
      <c r="H125" s="35"/>
    </row>
    <row r="126" spans="1:8" x14ac:dyDescent="0.25">
      <c r="A126" s="35"/>
      <c r="B126" s="200"/>
      <c r="C126" s="200"/>
      <c r="D126" s="200"/>
      <c r="E126" s="200"/>
      <c r="F126" s="35"/>
      <c r="G126" s="35"/>
      <c r="H126" s="35"/>
    </row>
    <row r="127" spans="1:8" x14ac:dyDescent="0.25">
      <c r="A127" s="35"/>
      <c r="B127" s="35"/>
      <c r="C127" s="35"/>
      <c r="D127" s="35"/>
      <c r="E127" s="35"/>
      <c r="F127" s="35"/>
      <c r="G127" s="35"/>
      <c r="H127" s="35"/>
    </row>
    <row r="128" spans="1:8" x14ac:dyDescent="0.25">
      <c r="A128" s="35"/>
      <c r="B128" s="35"/>
      <c r="C128" s="35"/>
      <c r="D128" s="35"/>
      <c r="E128" s="35"/>
      <c r="F128" s="35"/>
      <c r="G128" s="35"/>
      <c r="H128" s="35"/>
    </row>
    <row r="129" spans="1:8" x14ac:dyDescent="0.25">
      <c r="A129" s="35"/>
      <c r="B129" s="35"/>
      <c r="C129" s="35"/>
      <c r="D129" s="35"/>
      <c r="E129" s="35"/>
      <c r="F129" s="35"/>
      <c r="G129" s="35"/>
      <c r="H129" s="35"/>
    </row>
  </sheetData>
  <mergeCells count="26">
    <mergeCell ref="A117:E117"/>
    <mergeCell ref="A1:F1"/>
    <mergeCell ref="A88:E88"/>
    <mergeCell ref="A89:E89"/>
    <mergeCell ref="A86:H86"/>
    <mergeCell ref="A92:A93"/>
    <mergeCell ref="B92:B93"/>
    <mergeCell ref="C92:C93"/>
    <mergeCell ref="D92:D93"/>
    <mergeCell ref="E92:E93"/>
    <mergeCell ref="A7:F7"/>
    <mergeCell ref="A8:F8"/>
    <mergeCell ref="A28:E28"/>
    <mergeCell ref="A29:E29"/>
    <mergeCell ref="A30:E30"/>
    <mergeCell ref="A63:E63"/>
    <mergeCell ref="A24:F24"/>
    <mergeCell ref="A25:F25"/>
    <mergeCell ref="A101:E101"/>
    <mergeCell ref="A102:E102"/>
    <mergeCell ref="A116:E116"/>
    <mergeCell ref="A47:E47"/>
    <mergeCell ref="A48:E48"/>
    <mergeCell ref="A49:E49"/>
    <mergeCell ref="A61:E61"/>
    <mergeCell ref="A62:E6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tabSelected="1" topLeftCell="A10" zoomScale="75" zoomScaleNormal="75" workbookViewId="0">
      <selection activeCell="H22" sqref="H22"/>
    </sheetView>
  </sheetViews>
  <sheetFormatPr baseColWidth="10" defaultRowHeight="15" x14ac:dyDescent="0.25"/>
  <cols>
    <col min="1" max="1" width="51.7109375" style="2" bestFit="1" customWidth="1"/>
    <col min="2" max="2" width="18.5703125" style="2" customWidth="1"/>
    <col min="3" max="3" width="18.28515625" style="2" customWidth="1"/>
    <col min="4" max="4" width="18.7109375" style="2" customWidth="1"/>
    <col min="5" max="5" width="18.140625" style="2" customWidth="1"/>
    <col min="6" max="6" width="19.42578125" style="2" customWidth="1"/>
    <col min="7" max="7" width="16.7109375" style="2" customWidth="1"/>
    <col min="8" max="8" width="19.5703125" style="2" customWidth="1"/>
    <col min="9" max="9" width="12.7109375" style="2" bestFit="1" customWidth="1"/>
    <col min="10" max="16384" width="11.42578125" style="2"/>
  </cols>
  <sheetData>
    <row r="1" spans="1:7" x14ac:dyDescent="0.25">
      <c r="A1" s="237" t="s">
        <v>15</v>
      </c>
      <c r="B1" s="237"/>
      <c r="C1" s="237"/>
      <c r="D1" s="237"/>
      <c r="E1" s="237"/>
      <c r="F1" s="237"/>
    </row>
    <row r="2" spans="1:7" x14ac:dyDescent="0.25">
      <c r="A2" s="46" t="s">
        <v>18</v>
      </c>
      <c r="B2" s="47" t="s">
        <v>83</v>
      </c>
      <c r="C2" s="48"/>
      <c r="D2" s="49"/>
      <c r="E2" s="48"/>
      <c r="F2" s="48"/>
    </row>
    <row r="3" spans="1:7" x14ac:dyDescent="0.25">
      <c r="A3" s="46" t="s">
        <v>20</v>
      </c>
      <c r="B3" s="50" t="s">
        <v>21</v>
      </c>
      <c r="C3" s="48"/>
      <c r="D3" s="51"/>
      <c r="E3" s="48"/>
      <c r="F3" s="48"/>
    </row>
    <row r="4" spans="1:7" x14ac:dyDescent="0.25">
      <c r="A4" s="46" t="s">
        <v>22</v>
      </c>
      <c r="B4" s="52" t="s">
        <v>23</v>
      </c>
      <c r="C4" s="51"/>
      <c r="D4" s="51"/>
      <c r="E4" s="48"/>
      <c r="F4" s="48"/>
    </row>
    <row r="5" spans="1:7" x14ac:dyDescent="0.25">
      <c r="A5" s="46" t="s">
        <v>77</v>
      </c>
      <c r="B5" s="53" t="s">
        <v>81</v>
      </c>
      <c r="C5" s="48"/>
      <c r="D5" s="48"/>
      <c r="E5" s="48"/>
      <c r="F5" s="48"/>
    </row>
    <row r="6" spans="1:7" x14ac:dyDescent="0.25">
      <c r="A6" s="34"/>
      <c r="B6" s="34"/>
    </row>
    <row r="7" spans="1:7" x14ac:dyDescent="0.25">
      <c r="A7" s="237" t="s">
        <v>16</v>
      </c>
      <c r="B7" s="237"/>
      <c r="C7" s="237"/>
      <c r="D7" s="237"/>
      <c r="E7" s="237"/>
      <c r="F7" s="237"/>
    </row>
    <row r="8" spans="1:7" x14ac:dyDescent="0.25">
      <c r="A8" s="237" t="s">
        <v>17</v>
      </c>
      <c r="B8" s="237"/>
      <c r="C8" s="237"/>
      <c r="D8" s="237"/>
      <c r="E8" s="237"/>
      <c r="F8" s="237"/>
    </row>
    <row r="9" spans="1:7" x14ac:dyDescent="0.25">
      <c r="A9" s="1"/>
    </row>
    <row r="10" spans="1:7" ht="15.75" thickBot="1" x14ac:dyDescent="0.3">
      <c r="A10" s="38" t="s">
        <v>27</v>
      </c>
      <c r="B10" s="38" t="s">
        <v>1</v>
      </c>
      <c r="C10" s="38" t="s">
        <v>32</v>
      </c>
      <c r="D10" s="38" t="s">
        <v>66</v>
      </c>
      <c r="E10" s="38" t="s">
        <v>166</v>
      </c>
      <c r="F10" s="38" t="s">
        <v>67</v>
      </c>
      <c r="G10" s="38" t="s">
        <v>68</v>
      </c>
    </row>
    <row r="11" spans="1:7" x14ac:dyDescent="0.25">
      <c r="A11" s="179"/>
      <c r="B11" s="57"/>
      <c r="C11" s="57"/>
      <c r="D11" s="56"/>
      <c r="E11" s="57"/>
      <c r="F11" s="57"/>
      <c r="G11" s="57"/>
    </row>
    <row r="12" spans="1:7" x14ac:dyDescent="0.25">
      <c r="A12" s="175" t="s">
        <v>185</v>
      </c>
      <c r="B12" s="180"/>
      <c r="C12" s="211"/>
      <c r="D12" s="211"/>
      <c r="E12" s="211"/>
      <c r="F12" s="211"/>
      <c r="G12" s="211"/>
    </row>
    <row r="13" spans="1:7" x14ac:dyDescent="0.25">
      <c r="A13" s="228" t="s">
        <v>151</v>
      </c>
      <c r="B13" s="181" t="s">
        <v>5</v>
      </c>
      <c r="C13" s="211">
        <f>'1T'!F13</f>
        <v>33063</v>
      </c>
      <c r="D13" s="211">
        <f>'2T'!F13</f>
        <v>39905</v>
      </c>
      <c r="E13" s="211">
        <f>'3T'!F13</f>
        <v>40382</v>
      </c>
      <c r="F13" s="211">
        <f>'4T'!F13</f>
        <v>46135</v>
      </c>
      <c r="G13" s="211">
        <v>52978</v>
      </c>
    </row>
    <row r="14" spans="1:7" x14ac:dyDescent="0.25">
      <c r="A14" s="230" t="s">
        <v>74</v>
      </c>
      <c r="B14" s="181" t="s">
        <v>73</v>
      </c>
      <c r="C14" s="211">
        <f>'1T'!F14</f>
        <v>0</v>
      </c>
      <c r="D14" s="211">
        <f>'2T'!F14</f>
        <v>0</v>
      </c>
      <c r="E14" s="211">
        <f>'3T'!F14</f>
        <v>0</v>
      </c>
      <c r="F14" s="211">
        <f>'4T'!F14</f>
        <v>196</v>
      </c>
      <c r="G14" s="211">
        <v>196</v>
      </c>
    </row>
    <row r="15" spans="1:7" x14ac:dyDescent="0.25">
      <c r="A15" s="230" t="s">
        <v>8</v>
      </c>
      <c r="B15" s="181" t="s">
        <v>5</v>
      </c>
      <c r="C15" s="211">
        <f>'1T'!F15</f>
        <v>9724</v>
      </c>
      <c r="D15" s="211">
        <f>'2T'!F15</f>
        <v>10896</v>
      </c>
      <c r="E15" s="211">
        <f>'3T'!F15</f>
        <v>11398</v>
      </c>
      <c r="F15" s="211">
        <f>'4T'!F15</f>
        <v>11493</v>
      </c>
      <c r="G15" s="211">
        <v>13117</v>
      </c>
    </row>
    <row r="16" spans="1:7" x14ac:dyDescent="0.25">
      <c r="A16" s="230" t="s">
        <v>154</v>
      </c>
      <c r="B16" s="181" t="s">
        <v>5</v>
      </c>
      <c r="C16" s="211">
        <f>'1T'!F16</f>
        <v>0</v>
      </c>
      <c r="D16" s="211">
        <f>'2T'!F16</f>
        <v>0</v>
      </c>
      <c r="E16" s="211">
        <f>'3T'!F16</f>
        <v>402</v>
      </c>
      <c r="F16" s="211">
        <f>'4T'!F16</f>
        <v>785</v>
      </c>
      <c r="G16" s="211">
        <v>810</v>
      </c>
    </row>
    <row r="17" spans="1:9" x14ac:dyDescent="0.25">
      <c r="A17" s="228" t="s">
        <v>152</v>
      </c>
      <c r="B17" s="181" t="s">
        <v>5</v>
      </c>
      <c r="C17" s="211">
        <f>'1T'!F17</f>
        <v>141</v>
      </c>
      <c r="D17" s="211">
        <f>'2T'!F17</f>
        <v>163</v>
      </c>
      <c r="E17" s="211">
        <f>'3T'!F17</f>
        <v>254</v>
      </c>
      <c r="F17" s="211">
        <f>'4T'!F17</f>
        <v>1302</v>
      </c>
      <c r="G17" s="227">
        <v>1519</v>
      </c>
    </row>
    <row r="18" spans="1:9" x14ac:dyDescent="0.25">
      <c r="A18" s="229" t="s">
        <v>153</v>
      </c>
      <c r="B18" s="181" t="s">
        <v>5</v>
      </c>
      <c r="C18" s="211">
        <f>'1T'!F18</f>
        <v>165</v>
      </c>
      <c r="D18" s="211">
        <f>'2T'!F18</f>
        <v>968</v>
      </c>
      <c r="E18" s="211">
        <f>'3T'!F18</f>
        <v>735</v>
      </c>
      <c r="F18" s="211">
        <f>'4T'!F18</f>
        <v>335</v>
      </c>
      <c r="G18" s="227">
        <v>1819</v>
      </c>
      <c r="I18" s="235">
        <f>+G13-G15+SUM(G17:G19)</f>
        <v>44221</v>
      </c>
    </row>
    <row r="19" spans="1:9" x14ac:dyDescent="0.25">
      <c r="A19" s="228" t="s">
        <v>9</v>
      </c>
      <c r="B19" s="182" t="s">
        <v>5</v>
      </c>
      <c r="C19" s="211">
        <f>'1T'!F19</f>
        <v>109</v>
      </c>
      <c r="D19" s="211">
        <f>'2T'!F19</f>
        <v>357</v>
      </c>
      <c r="E19" s="211">
        <f>'3T'!F19</f>
        <v>412</v>
      </c>
      <c r="F19" s="211">
        <f>'4T'!F19</f>
        <v>481</v>
      </c>
      <c r="G19" s="227">
        <v>1022</v>
      </c>
    </row>
    <row r="20" spans="1:9" x14ac:dyDescent="0.25">
      <c r="A20" s="228" t="s">
        <v>6</v>
      </c>
      <c r="B20" s="181" t="s">
        <v>7</v>
      </c>
      <c r="C20" s="211">
        <f>'1T'!F20</f>
        <v>149274</v>
      </c>
      <c r="D20" s="211">
        <f>'2T'!F20</f>
        <v>161555</v>
      </c>
      <c r="E20" s="211">
        <f>'3T'!F20</f>
        <v>154873</v>
      </c>
      <c r="F20" s="211">
        <f>'4T'!F20</f>
        <v>157017</v>
      </c>
      <c r="G20" s="227">
        <v>185314</v>
      </c>
    </row>
    <row r="21" spans="1:9" x14ac:dyDescent="0.25">
      <c r="A21" s="178"/>
      <c r="B21" s="181" t="s">
        <v>5</v>
      </c>
      <c r="C21" s="211">
        <f>'1T'!F21</f>
        <v>117297</v>
      </c>
      <c r="D21" s="211">
        <f>'2T'!F21</f>
        <v>123522</v>
      </c>
      <c r="E21" s="211">
        <f>'3T'!F21</f>
        <v>117293</v>
      </c>
      <c r="F21" s="211">
        <f>'4T'!F21</f>
        <v>119902</v>
      </c>
      <c r="G21" s="227">
        <v>139665</v>
      </c>
    </row>
    <row r="22" spans="1:9" ht="15" customHeight="1" x14ac:dyDescent="0.25">
      <c r="A22" s="178"/>
      <c r="B22" s="181"/>
      <c r="C22" s="211"/>
      <c r="D22" s="211"/>
      <c r="E22" s="211"/>
      <c r="F22" s="211"/>
      <c r="G22" s="227"/>
      <c r="H22" s="175"/>
    </row>
    <row r="23" spans="1:9" ht="15" customHeight="1" thickBot="1" x14ac:dyDescent="0.3">
      <c r="A23" s="41" t="s">
        <v>184</v>
      </c>
      <c r="B23" s="183" t="s">
        <v>5</v>
      </c>
      <c r="C23" s="193">
        <f>'1T'!F23</f>
        <v>140750</v>
      </c>
      <c r="D23" s="193">
        <f>'2T'!F23</f>
        <v>151080</v>
      </c>
      <c r="E23" s="193">
        <f>'3T'!F23</f>
        <v>145638</v>
      </c>
      <c r="F23" s="193">
        <f>'4T'!F23</f>
        <v>152880</v>
      </c>
      <c r="G23" s="193">
        <v>176071</v>
      </c>
      <c r="H23" s="58"/>
    </row>
    <row r="24" spans="1:9" ht="30.75" customHeight="1" thickTop="1" x14ac:dyDescent="0.25">
      <c r="A24" s="239" t="s">
        <v>168</v>
      </c>
      <c r="B24" s="239"/>
      <c r="C24" s="239"/>
      <c r="D24" s="239"/>
      <c r="E24" s="239"/>
      <c r="F24" s="239"/>
      <c r="G24" s="239"/>
      <c r="H24" s="58"/>
    </row>
    <row r="25" spans="1:9" ht="15" customHeight="1" x14ac:dyDescent="0.25">
      <c r="A25" s="240" t="s">
        <v>183</v>
      </c>
      <c r="B25" s="240"/>
      <c r="C25" s="240"/>
      <c r="D25" s="240"/>
      <c r="E25" s="240"/>
      <c r="F25" s="240"/>
      <c r="G25" s="58"/>
      <c r="H25" s="58"/>
    </row>
    <row r="26" spans="1:9" x14ac:dyDescent="0.25">
      <c r="A26" s="188" t="s">
        <v>84</v>
      </c>
      <c r="B26" s="58"/>
      <c r="C26" s="58"/>
      <c r="D26" s="58"/>
      <c r="E26" s="58"/>
      <c r="F26" s="58"/>
    </row>
    <row r="27" spans="1:9" x14ac:dyDescent="0.25">
      <c r="A27" s="188"/>
      <c r="B27" s="58"/>
      <c r="C27" s="58"/>
      <c r="D27" s="58"/>
      <c r="E27" s="58"/>
      <c r="F27" s="58"/>
    </row>
    <row r="28" spans="1:9" x14ac:dyDescent="0.25">
      <c r="A28" s="238" t="s">
        <v>42</v>
      </c>
      <c r="B28" s="238"/>
      <c r="C28" s="238"/>
      <c r="D28" s="238"/>
      <c r="E28" s="238"/>
    </row>
    <row r="29" spans="1:9" x14ac:dyDescent="0.25">
      <c r="A29" s="237" t="s">
        <v>43</v>
      </c>
      <c r="B29" s="237"/>
      <c r="C29" s="237"/>
      <c r="D29" s="237"/>
      <c r="E29" s="237"/>
    </row>
    <row r="30" spans="1:9" x14ac:dyDescent="0.25">
      <c r="A30" s="237" t="s">
        <v>167</v>
      </c>
      <c r="B30" s="237"/>
      <c r="C30" s="237"/>
      <c r="D30" s="237"/>
      <c r="E30" s="237"/>
    </row>
    <row r="31" spans="1:9" x14ac:dyDescent="0.25">
      <c r="A31" s="46"/>
      <c r="B31" s="186"/>
      <c r="C31" s="1"/>
      <c r="D31" s="1"/>
      <c r="E31" s="55"/>
    </row>
    <row r="32" spans="1:9" ht="15.75" thickBot="1" x14ac:dyDescent="0.3">
      <c r="A32" s="38" t="s">
        <v>0</v>
      </c>
      <c r="B32" s="38" t="s">
        <v>32</v>
      </c>
      <c r="C32" s="38" t="s">
        <v>66</v>
      </c>
      <c r="D32" s="38" t="s">
        <v>166</v>
      </c>
      <c r="E32" s="38" t="s">
        <v>67</v>
      </c>
      <c r="F32" s="38" t="s">
        <v>68</v>
      </c>
    </row>
    <row r="33" spans="1:8" x14ac:dyDescent="0.25">
      <c r="A33" s="179"/>
      <c r="B33" s="57"/>
      <c r="C33" s="57"/>
      <c r="D33" s="56"/>
      <c r="E33" s="56"/>
      <c r="F33" s="56"/>
      <c r="H33" s="236"/>
    </row>
    <row r="34" spans="1:8" x14ac:dyDescent="0.25">
      <c r="A34" s="175" t="s">
        <v>185</v>
      </c>
      <c r="B34" s="213"/>
      <c r="C34" s="213"/>
      <c r="D34" s="213"/>
      <c r="E34" s="213"/>
      <c r="F34" s="213"/>
    </row>
    <row r="35" spans="1:8" x14ac:dyDescent="0.25">
      <c r="A35" s="228" t="s">
        <v>151</v>
      </c>
      <c r="B35" s="213">
        <f>'1T'!E35</f>
        <v>3500948895</v>
      </c>
      <c r="C35" s="213">
        <f>'2T'!E35</f>
        <v>4640380004</v>
      </c>
      <c r="D35" s="213">
        <f>'3T'!E35</f>
        <v>4275229841</v>
      </c>
      <c r="E35" s="213">
        <f>'4T'!E35</f>
        <v>5282740989</v>
      </c>
      <c r="F35" s="213">
        <f>SUM(B35:E35)</f>
        <v>17699299729</v>
      </c>
    </row>
    <row r="36" spans="1:8" x14ac:dyDescent="0.25">
      <c r="A36" s="230" t="s">
        <v>74</v>
      </c>
      <c r="B36" s="213">
        <f>'1T'!E36</f>
        <v>0</v>
      </c>
      <c r="C36" s="213">
        <f>'2T'!E36</f>
        <v>0</v>
      </c>
      <c r="D36" s="213">
        <f>'3T'!E36</f>
        <v>0</v>
      </c>
      <c r="E36" s="213">
        <f>'4T'!E36</f>
        <v>39995000</v>
      </c>
      <c r="F36" s="213">
        <f t="shared" ref="F36:F42" si="0">SUM(B36:E36)</f>
        <v>39995000</v>
      </c>
    </row>
    <row r="37" spans="1:8" x14ac:dyDescent="0.25">
      <c r="A37" s="230" t="s">
        <v>8</v>
      </c>
      <c r="B37" s="213">
        <f>'1T'!E37</f>
        <v>1409982500</v>
      </c>
      <c r="C37" s="213">
        <f>'2T'!E37</f>
        <v>1621830256</v>
      </c>
      <c r="D37" s="213">
        <f>'3T'!E37</f>
        <v>1688244770</v>
      </c>
      <c r="E37" s="213">
        <f>'4T'!E37</f>
        <v>1692085484</v>
      </c>
      <c r="F37" s="213">
        <f t="shared" si="0"/>
        <v>6412143010</v>
      </c>
    </row>
    <row r="38" spans="1:8" x14ac:dyDescent="0.25">
      <c r="A38" s="230" t="s">
        <v>154</v>
      </c>
      <c r="B38" s="213">
        <f>'1T'!E38</f>
        <v>0</v>
      </c>
      <c r="C38" s="213">
        <f>'2T'!E38</f>
        <v>0</v>
      </c>
      <c r="D38" s="213">
        <f>'3T'!E38</f>
        <v>0</v>
      </c>
      <c r="E38" s="213">
        <f>'4T'!E38</f>
        <v>0</v>
      </c>
      <c r="F38" s="213">
        <f t="shared" si="0"/>
        <v>0</v>
      </c>
    </row>
    <row r="39" spans="1:8" x14ac:dyDescent="0.25">
      <c r="A39" s="228" t="s">
        <v>152</v>
      </c>
      <c r="B39" s="213">
        <f>'1T'!E39</f>
        <v>34148200</v>
      </c>
      <c r="C39" s="213">
        <f>'2T'!E39</f>
        <v>61277925</v>
      </c>
      <c r="D39" s="213">
        <f>'3T'!E39</f>
        <v>51717176</v>
      </c>
      <c r="E39" s="213">
        <f>'4T'!E39</f>
        <v>36599062</v>
      </c>
      <c r="F39" s="213">
        <f t="shared" si="0"/>
        <v>183742363</v>
      </c>
    </row>
    <row r="40" spans="1:8" x14ac:dyDescent="0.25">
      <c r="A40" s="229" t="s">
        <v>153</v>
      </c>
      <c r="B40" s="213">
        <f>'1T'!E40</f>
        <v>101542523</v>
      </c>
      <c r="C40" s="213">
        <f>'2T'!E40</f>
        <v>456379016</v>
      </c>
      <c r="D40" s="213">
        <f>'3T'!E40</f>
        <v>430165174</v>
      </c>
      <c r="E40" s="213">
        <f>'4T'!E40</f>
        <v>199286845</v>
      </c>
      <c r="F40" s="213">
        <f t="shared" si="0"/>
        <v>1187373558</v>
      </c>
    </row>
    <row r="41" spans="1:8" x14ac:dyDescent="0.25">
      <c r="A41" s="228" t="s">
        <v>9</v>
      </c>
      <c r="B41" s="213">
        <f>'1T'!E41</f>
        <v>180392970</v>
      </c>
      <c r="C41" s="213">
        <f>'2T'!E41</f>
        <v>521014942</v>
      </c>
      <c r="D41" s="213">
        <f>'3T'!E41</f>
        <v>556051327</v>
      </c>
      <c r="E41" s="213">
        <f>'4T'!E41</f>
        <v>902778890</v>
      </c>
      <c r="F41" s="213">
        <f t="shared" si="0"/>
        <v>2160238129</v>
      </c>
    </row>
    <row r="42" spans="1:8" ht="15" customHeight="1" x14ac:dyDescent="0.25">
      <c r="A42" s="228" t="s">
        <v>6</v>
      </c>
      <c r="B42" s="213">
        <f>'1T'!E42</f>
        <v>9659370000</v>
      </c>
      <c r="C42" s="213">
        <f>'2T'!E42</f>
        <v>13305469506</v>
      </c>
      <c r="D42" s="213">
        <f>'3T'!E42</f>
        <v>12293003216</v>
      </c>
      <c r="E42" s="213">
        <f>'4T'!E42</f>
        <v>12287437793</v>
      </c>
      <c r="F42" s="213">
        <f t="shared" si="0"/>
        <v>47545280515</v>
      </c>
    </row>
    <row r="43" spans="1:8" ht="15" customHeight="1" x14ac:dyDescent="0.25">
      <c r="A43" s="228"/>
      <c r="B43" s="213"/>
      <c r="C43" s="213"/>
      <c r="D43" s="213"/>
      <c r="E43" s="213"/>
      <c r="F43" s="213"/>
      <c r="G43" s="175"/>
    </row>
    <row r="44" spans="1:8" ht="15" customHeight="1" thickBot="1" x14ac:dyDescent="0.3">
      <c r="A44" s="41" t="s">
        <v>157</v>
      </c>
      <c r="B44" s="193">
        <f>SUM(B35:B42)</f>
        <v>14886385088</v>
      </c>
      <c r="C44" s="193">
        <f>SUM(C35:C42)</f>
        <v>20606351649</v>
      </c>
      <c r="D44" s="193">
        <f>SUM(D35:D42)</f>
        <v>19294411504</v>
      </c>
      <c r="E44" s="193">
        <f>SUM(E35:E42)</f>
        <v>20440924063</v>
      </c>
      <c r="F44" s="193">
        <f>SUM(F35:F42)</f>
        <v>75228072304</v>
      </c>
      <c r="G44" s="58"/>
    </row>
    <row r="45" spans="1:8" ht="15" customHeight="1" thickTop="1" x14ac:dyDescent="0.25">
      <c r="A45" s="188" t="s">
        <v>84</v>
      </c>
      <c r="B45" s="176"/>
      <c r="C45" s="176"/>
      <c r="D45" s="176"/>
      <c r="E45" s="176"/>
      <c r="F45" s="58"/>
      <c r="G45" s="58"/>
    </row>
    <row r="47" spans="1:8" x14ac:dyDescent="0.25">
      <c r="A47" s="237" t="s">
        <v>47</v>
      </c>
      <c r="B47" s="237"/>
      <c r="C47" s="237"/>
      <c r="D47" s="237"/>
      <c r="E47" s="237"/>
    </row>
    <row r="48" spans="1:8" x14ac:dyDescent="0.25">
      <c r="A48" s="237" t="s">
        <v>48</v>
      </c>
      <c r="B48" s="237"/>
      <c r="C48" s="237"/>
      <c r="D48" s="237"/>
      <c r="E48" s="237"/>
    </row>
    <row r="49" spans="1:7" x14ac:dyDescent="0.25">
      <c r="A49" s="237" t="s">
        <v>167</v>
      </c>
      <c r="B49" s="237"/>
      <c r="C49" s="237"/>
      <c r="D49" s="237"/>
      <c r="E49" s="237"/>
    </row>
    <row r="50" spans="1:7" x14ac:dyDescent="0.25">
      <c r="A50" s="34"/>
      <c r="B50" s="34"/>
    </row>
    <row r="51" spans="1:7" ht="15.75" thickBot="1" x14ac:dyDescent="0.3">
      <c r="A51" s="38" t="s">
        <v>49</v>
      </c>
      <c r="B51" s="38" t="s">
        <v>32</v>
      </c>
      <c r="C51" s="38" t="s">
        <v>66</v>
      </c>
      <c r="D51" s="38" t="s">
        <v>166</v>
      </c>
      <c r="E51" s="38" t="s">
        <v>67</v>
      </c>
      <c r="F51" s="38" t="s">
        <v>68</v>
      </c>
    </row>
    <row r="53" spans="1:7" s="54" customFormat="1" x14ac:dyDescent="0.25">
      <c r="A53" s="34" t="s">
        <v>50</v>
      </c>
      <c r="B53" s="214">
        <f>'1T'!E53</f>
        <v>14705992118</v>
      </c>
      <c r="C53" s="214">
        <f>'2T'!E53</f>
        <v>20085336707</v>
      </c>
      <c r="D53" s="214">
        <f>'3T'!E53</f>
        <v>18738360177</v>
      </c>
      <c r="E53" s="214">
        <f>'4T'!E53</f>
        <v>19384844082</v>
      </c>
      <c r="F53" s="214">
        <f>SUM(B53:E53)</f>
        <v>72914533084</v>
      </c>
      <c r="G53" s="2"/>
    </row>
    <row r="54" spans="1:7" x14ac:dyDescent="0.25">
      <c r="A54" s="34" t="s">
        <v>158</v>
      </c>
      <c r="B54" s="214">
        <f>'1T'!E54</f>
        <v>180392970</v>
      </c>
      <c r="C54" s="214">
        <f>'2T'!E54</f>
        <v>521014942</v>
      </c>
      <c r="D54" s="214">
        <f>'3T'!E54</f>
        <v>556051327</v>
      </c>
      <c r="E54" s="214">
        <f>'4T'!E54</f>
        <v>902778890</v>
      </c>
      <c r="F54" s="214">
        <f>SUM(B54:E54)</f>
        <v>2160238129</v>
      </c>
    </row>
    <row r="55" spans="1:7" x14ac:dyDescent="0.25">
      <c r="A55" s="177" t="s">
        <v>159</v>
      </c>
      <c r="B55" s="214">
        <f>'1T'!E55</f>
        <v>180392970</v>
      </c>
      <c r="C55" s="214">
        <f>'2T'!E55</f>
        <v>521014942</v>
      </c>
      <c r="D55" s="214">
        <f>'3T'!E55</f>
        <v>556051327</v>
      </c>
      <c r="E55" s="214">
        <f>'4T'!E55</f>
        <v>902778890</v>
      </c>
      <c r="F55" s="214">
        <f>SUM(B55:E55)</f>
        <v>2160238129</v>
      </c>
    </row>
    <row r="56" spans="1:7" x14ac:dyDescent="0.25">
      <c r="A56" s="177" t="s">
        <v>160</v>
      </c>
      <c r="B56" s="214">
        <f>'1T'!E56</f>
        <v>0</v>
      </c>
      <c r="C56" s="214">
        <f>'2T'!E56</f>
        <v>0</v>
      </c>
      <c r="D56" s="214">
        <f>'3T'!E56</f>
        <v>0</v>
      </c>
      <c r="E56" s="214">
        <f>'4T'!E56</f>
        <v>0</v>
      </c>
      <c r="F56" s="214">
        <f>SUM(B56:E56)</f>
        <v>0</v>
      </c>
    </row>
    <row r="57" spans="1:7" x14ac:dyDescent="0.25">
      <c r="A57" s="34"/>
      <c r="B57" s="214"/>
      <c r="C57" s="214"/>
      <c r="D57" s="214"/>
      <c r="E57" s="214"/>
      <c r="F57" s="214"/>
    </row>
    <row r="58" spans="1:7" ht="15.75" thickBot="1" x14ac:dyDescent="0.3">
      <c r="A58" s="41" t="s">
        <v>12</v>
      </c>
      <c r="B58" s="193">
        <f>'1T'!E58</f>
        <v>14886385088</v>
      </c>
      <c r="C58" s="193">
        <f>'2T'!E58</f>
        <v>20606351649</v>
      </c>
      <c r="D58" s="193">
        <f>'3T'!E58</f>
        <v>19294411504</v>
      </c>
      <c r="E58" s="193">
        <f>'4T'!E58</f>
        <v>20407249063</v>
      </c>
      <c r="F58" s="193">
        <f>SUM(B58:E58)</f>
        <v>75194397304</v>
      </c>
    </row>
    <row r="59" spans="1:7" ht="15.75" thickTop="1" x14ac:dyDescent="0.25">
      <c r="A59" s="35" t="s">
        <v>84</v>
      </c>
      <c r="B59" s="34"/>
    </row>
    <row r="60" spans="1:7" x14ac:dyDescent="0.25">
      <c r="A60" s="34"/>
      <c r="B60" s="34"/>
    </row>
    <row r="61" spans="1:7" x14ac:dyDescent="0.25">
      <c r="A61" s="237" t="s">
        <v>55</v>
      </c>
      <c r="B61" s="237"/>
      <c r="C61" s="237"/>
      <c r="D61" s="237"/>
      <c r="E61" s="237"/>
    </row>
    <row r="62" spans="1:7" x14ac:dyDescent="0.25">
      <c r="A62" s="237" t="s">
        <v>56</v>
      </c>
      <c r="B62" s="237"/>
      <c r="C62" s="237"/>
      <c r="D62" s="237"/>
      <c r="E62" s="237"/>
    </row>
    <row r="63" spans="1:7" x14ac:dyDescent="0.25">
      <c r="A63" s="237" t="s">
        <v>167</v>
      </c>
      <c r="B63" s="237"/>
      <c r="C63" s="237"/>
      <c r="D63" s="237"/>
      <c r="E63" s="237"/>
    </row>
    <row r="64" spans="1:7" x14ac:dyDescent="0.25">
      <c r="A64" s="34"/>
      <c r="B64" s="34"/>
      <c r="C64" s="34"/>
      <c r="D64" s="34"/>
      <c r="E64" s="34"/>
    </row>
    <row r="65" spans="1:8" ht="15.75" thickBot="1" x14ac:dyDescent="0.3">
      <c r="A65" s="38" t="s">
        <v>49</v>
      </c>
      <c r="B65" s="38" t="s">
        <v>32</v>
      </c>
      <c r="C65" s="38" t="s">
        <v>66</v>
      </c>
      <c r="D65" s="38" t="s">
        <v>166</v>
      </c>
      <c r="E65" s="38" t="s">
        <v>67</v>
      </c>
      <c r="F65" s="38" t="s">
        <v>68</v>
      </c>
    </row>
    <row r="66" spans="1:8" x14ac:dyDescent="0.25">
      <c r="B66" s="44"/>
      <c r="C66" s="44"/>
      <c r="D66" s="44"/>
      <c r="E66" s="44"/>
      <c r="F66" s="44"/>
    </row>
    <row r="67" spans="1:8" x14ac:dyDescent="0.25">
      <c r="A67" s="219" t="s">
        <v>179</v>
      </c>
      <c r="B67" s="39">
        <f>'1T'!E67</f>
        <v>1854585736</v>
      </c>
      <c r="C67" s="39">
        <f>'2T'!E67</f>
        <v>1757569483.8500004</v>
      </c>
      <c r="D67" s="39">
        <f>'3T'!E67</f>
        <v>4345608528.5800018</v>
      </c>
      <c r="E67" s="39">
        <f>'4T'!E67</f>
        <v>6475893734.7200012</v>
      </c>
      <c r="F67" s="39">
        <f>B67</f>
        <v>1854585736</v>
      </c>
    </row>
    <row r="68" spans="1:8" x14ac:dyDescent="0.25">
      <c r="A68" s="34" t="s">
        <v>164</v>
      </c>
      <c r="B68" s="39">
        <f>'1T'!E68</f>
        <v>14789368835.85</v>
      </c>
      <c r="C68" s="39">
        <f>'2T'!E68</f>
        <v>23194390693.73</v>
      </c>
      <c r="D68" s="39">
        <f>'3T'!E68</f>
        <v>21424696710.139999</v>
      </c>
      <c r="E68" s="39">
        <f>'4T'!E68</f>
        <v>18302011342.77</v>
      </c>
      <c r="F68" s="39">
        <f>SUM(B68:E68)</f>
        <v>77710467582.490005</v>
      </c>
    </row>
    <row r="69" spans="1:8" x14ac:dyDescent="0.25">
      <c r="A69" s="177" t="s">
        <v>161</v>
      </c>
      <c r="B69" s="39">
        <f>'1T'!E69</f>
        <v>3270291560.8499999</v>
      </c>
      <c r="C69" s="39">
        <f>'2T'!E69</f>
        <v>5272503726.3999996</v>
      </c>
      <c r="D69" s="39">
        <f>'3T'!E69</f>
        <v>5069476409.4699993</v>
      </c>
      <c r="E69" s="39">
        <f>'4T'!E69</f>
        <v>7258195887.7700005</v>
      </c>
      <c r="F69" s="39">
        <f>SUM(B69:E69)</f>
        <v>20870467584.489998</v>
      </c>
    </row>
    <row r="70" spans="1:8" x14ac:dyDescent="0.25">
      <c r="A70" s="177" t="s">
        <v>162</v>
      </c>
      <c r="B70" s="39">
        <f>'1T'!E70</f>
        <v>11519077275</v>
      </c>
      <c r="C70" s="39">
        <f>'2T'!E70</f>
        <v>15288553635</v>
      </c>
      <c r="D70" s="39">
        <f>'3T'!E70</f>
        <v>15288553635</v>
      </c>
      <c r="E70" s="39">
        <f>'4T'!E70</f>
        <v>8403815453</v>
      </c>
      <c r="F70" s="39">
        <f>SUM(B70:E70)</f>
        <v>50499999998</v>
      </c>
    </row>
    <row r="71" spans="1:8" x14ac:dyDescent="0.25">
      <c r="A71" s="177" t="s">
        <v>163</v>
      </c>
      <c r="B71" s="39">
        <f>'1T'!E71</f>
        <v>0</v>
      </c>
      <c r="C71" s="39">
        <f>'2T'!E71</f>
        <v>2633333332.3299999</v>
      </c>
      <c r="D71" s="39">
        <f>'3T'!E71</f>
        <v>1066666665.67</v>
      </c>
      <c r="E71" s="39">
        <f>'4T'!E71</f>
        <v>2640000002</v>
      </c>
      <c r="F71" s="39">
        <f>SUM(B71:E71)</f>
        <v>6340000000</v>
      </c>
    </row>
    <row r="72" spans="1:8" x14ac:dyDescent="0.25">
      <c r="A72" s="219" t="s">
        <v>180</v>
      </c>
      <c r="B72" s="39">
        <f>'1T'!E72</f>
        <v>16643954571.85</v>
      </c>
      <c r="C72" s="39">
        <f>'2T'!E72</f>
        <v>24951960177.580002</v>
      </c>
      <c r="D72" s="39">
        <f>'3T'!E72</f>
        <v>25770305238.720001</v>
      </c>
      <c r="E72" s="39">
        <f>'4T'!E72</f>
        <v>24777905077.490002</v>
      </c>
      <c r="F72" s="39">
        <f>+F67+F68</f>
        <v>79565053318.490005</v>
      </c>
    </row>
    <row r="73" spans="1:8" x14ac:dyDescent="0.25">
      <c r="A73" s="34" t="s">
        <v>61</v>
      </c>
      <c r="B73" s="39">
        <f>'1T'!E73</f>
        <v>14886385088</v>
      </c>
      <c r="C73" s="39">
        <f>'2T'!E73</f>
        <v>20606351649</v>
      </c>
      <c r="D73" s="39">
        <f>'3T'!E73</f>
        <v>19294411504</v>
      </c>
      <c r="E73" s="39">
        <f>'4T'!E73</f>
        <v>20287622972</v>
      </c>
      <c r="F73" s="39">
        <f>SUM(B73:E73)</f>
        <v>75074771213</v>
      </c>
    </row>
    <row r="74" spans="1:8" x14ac:dyDescent="0.25">
      <c r="A74" s="219" t="s">
        <v>181</v>
      </c>
      <c r="B74" s="39">
        <f>'1T'!E74</f>
        <v>1757569483.8500004</v>
      </c>
      <c r="C74" s="39">
        <f>'2T'!E74</f>
        <v>4345608528.5800018</v>
      </c>
      <c r="D74" s="39">
        <f>'3T'!E74</f>
        <v>6475893734.7200012</v>
      </c>
      <c r="E74" s="39">
        <f>'4T'!E74</f>
        <v>4490282105.4900017</v>
      </c>
      <c r="F74" s="39">
        <f>+F72-F73</f>
        <v>4490282105.4900055</v>
      </c>
    </row>
    <row r="75" spans="1:8" ht="15.75" thickBot="1" x14ac:dyDescent="0.3">
      <c r="A75" s="41"/>
      <c r="B75" s="41"/>
      <c r="C75" s="41"/>
      <c r="D75" s="41"/>
      <c r="E75" s="41"/>
      <c r="F75" s="41"/>
    </row>
    <row r="76" spans="1:8" ht="15.75" thickTop="1" x14ac:dyDescent="0.25">
      <c r="A76" s="218" t="s">
        <v>171</v>
      </c>
      <c r="B76" s="34"/>
      <c r="C76" s="34"/>
      <c r="D76" s="34"/>
      <c r="E76" s="34"/>
    </row>
    <row r="77" spans="1:8" x14ac:dyDescent="0.25">
      <c r="A77" s="218" t="s">
        <v>172</v>
      </c>
      <c r="B77" s="192"/>
      <c r="C77" s="192"/>
      <c r="D77" s="192"/>
      <c r="E77" s="192"/>
      <c r="F77" s="35"/>
      <c r="G77" s="35"/>
      <c r="H77" s="35"/>
    </row>
    <row r="78" spans="1:8" x14ac:dyDescent="0.25">
      <c r="A78" t="s">
        <v>173</v>
      </c>
      <c r="B78" s="192"/>
      <c r="C78" s="192"/>
      <c r="D78" s="192"/>
      <c r="E78" s="192"/>
      <c r="F78" s="35"/>
      <c r="G78" s="35"/>
      <c r="H78" s="35"/>
    </row>
    <row r="79" spans="1:8" x14ac:dyDescent="0.25">
      <c r="A79" s="219" t="s">
        <v>174</v>
      </c>
      <c r="B79" s="35"/>
      <c r="C79" s="35"/>
      <c r="D79" s="35"/>
      <c r="E79" s="35"/>
      <c r="F79" s="35"/>
      <c r="G79" s="35"/>
      <c r="H79" s="35"/>
    </row>
    <row r="80" spans="1:8" x14ac:dyDescent="0.25">
      <c r="A80" s="219" t="s">
        <v>175</v>
      </c>
      <c r="B80" s="47"/>
      <c r="C80" s="201"/>
      <c r="D80" s="201"/>
      <c r="E80" s="201"/>
      <c r="F80" s="201"/>
      <c r="G80" s="201"/>
      <c r="H80" s="35"/>
    </row>
    <row r="81" spans="1:9" x14ac:dyDescent="0.25">
      <c r="A81" s="219" t="s">
        <v>176</v>
      </c>
      <c r="B81" s="35"/>
      <c r="C81" s="56"/>
      <c r="D81" s="56"/>
      <c r="E81" s="56"/>
      <c r="F81" s="56"/>
      <c r="G81" s="56"/>
      <c r="H81" s="35"/>
    </row>
    <row r="82" spans="1:9" x14ac:dyDescent="0.25">
      <c r="A82" s="34"/>
      <c r="B82" s="35"/>
      <c r="C82" s="56"/>
      <c r="D82" s="56"/>
      <c r="E82" s="56"/>
      <c r="F82" s="56"/>
      <c r="G82" s="56"/>
      <c r="H82" s="35"/>
    </row>
    <row r="83" spans="1:9" x14ac:dyDescent="0.25">
      <c r="A83" s="219" t="s">
        <v>177</v>
      </c>
      <c r="B83" s="35"/>
      <c r="C83" s="56"/>
      <c r="D83" s="56"/>
      <c r="E83" s="56"/>
      <c r="F83" s="56"/>
      <c r="G83" s="56"/>
      <c r="H83" s="35"/>
    </row>
    <row r="84" spans="1:9" x14ac:dyDescent="0.25">
      <c r="A84" s="219" t="s">
        <v>182</v>
      </c>
      <c r="B84" s="35"/>
      <c r="C84" s="56"/>
      <c r="D84" s="56"/>
      <c r="E84" s="56"/>
      <c r="F84" s="56"/>
      <c r="G84" s="56"/>
      <c r="H84" s="35"/>
    </row>
    <row r="85" spans="1:9" x14ac:dyDescent="0.25">
      <c r="A85" s="219" t="s">
        <v>178</v>
      </c>
      <c r="B85" s="35"/>
      <c r="C85" s="56"/>
      <c r="D85" s="56"/>
      <c r="E85" s="56"/>
      <c r="F85" s="56"/>
      <c r="G85" s="56"/>
      <c r="H85" s="35"/>
    </row>
    <row r="86" spans="1:9" ht="15" customHeight="1" x14ac:dyDescent="0.25">
      <c r="A86" s="242"/>
      <c r="B86" s="242"/>
      <c r="C86" s="242"/>
      <c r="D86" s="242"/>
      <c r="E86" s="242"/>
      <c r="F86" s="242"/>
      <c r="G86" s="242"/>
      <c r="H86" s="242"/>
    </row>
    <row r="87" spans="1:9" ht="15" customHeight="1" x14ac:dyDescent="0.25">
      <c r="A87" s="188"/>
      <c r="B87" s="58"/>
      <c r="C87" s="58"/>
      <c r="D87" s="58"/>
      <c r="E87" s="58"/>
      <c r="F87" s="58"/>
      <c r="G87" s="58"/>
      <c r="H87" s="58"/>
    </row>
    <row r="88" spans="1:9" x14ac:dyDescent="0.25">
      <c r="A88" s="238"/>
      <c r="B88" s="238"/>
      <c r="C88" s="238"/>
      <c r="D88" s="238"/>
      <c r="E88" s="238"/>
      <c r="F88" s="238"/>
      <c r="G88" s="35"/>
      <c r="H88" s="35"/>
    </row>
    <row r="89" spans="1:9" x14ac:dyDescent="0.25">
      <c r="A89" s="238"/>
      <c r="B89" s="238"/>
      <c r="C89" s="238"/>
      <c r="D89" s="238"/>
      <c r="E89" s="238"/>
      <c r="F89" s="47"/>
      <c r="G89" s="35"/>
      <c r="H89" s="35"/>
    </row>
    <row r="90" spans="1:9" x14ac:dyDescent="0.25">
      <c r="A90" s="195"/>
      <c r="B90" s="187"/>
      <c r="C90" s="187"/>
      <c r="D90" s="187"/>
      <c r="E90" s="202"/>
      <c r="F90" s="47"/>
    </row>
    <row r="91" spans="1:9" x14ac:dyDescent="0.25">
      <c r="A91" s="196"/>
      <c r="B91" s="189"/>
      <c r="C91" s="189"/>
      <c r="D91" s="189"/>
      <c r="E91" s="203"/>
      <c r="F91" s="35"/>
    </row>
    <row r="92" spans="1:9" x14ac:dyDescent="0.25">
      <c r="A92" s="244"/>
      <c r="B92" s="238"/>
      <c r="C92" s="238"/>
      <c r="D92" s="238"/>
      <c r="E92" s="238"/>
      <c r="F92" s="238"/>
      <c r="H92" s="197"/>
      <c r="I92" s="175"/>
    </row>
    <row r="93" spans="1:9" x14ac:dyDescent="0.25">
      <c r="A93" s="244"/>
      <c r="B93" s="238"/>
      <c r="C93" s="238"/>
      <c r="D93" s="238"/>
      <c r="E93" s="238"/>
      <c r="F93" s="238"/>
      <c r="H93" s="197"/>
      <c r="I93" s="175"/>
    </row>
    <row r="94" spans="1:9" x14ac:dyDescent="0.25">
      <c r="A94" s="204"/>
      <c r="B94" s="205"/>
      <c r="C94" s="205"/>
      <c r="D94" s="205"/>
      <c r="E94" s="207"/>
      <c r="F94" s="206"/>
      <c r="H94" s="198"/>
      <c r="I94" s="175"/>
    </row>
    <row r="95" spans="1:9" x14ac:dyDescent="0.25">
      <c r="A95" s="204"/>
      <c r="B95" s="205"/>
      <c r="C95" s="207"/>
      <c r="D95" s="207"/>
      <c r="E95" s="207"/>
      <c r="F95" s="206"/>
      <c r="H95" s="198"/>
      <c r="I95" s="175"/>
    </row>
    <row r="96" spans="1:9" x14ac:dyDescent="0.25">
      <c r="A96" s="204"/>
      <c r="B96" s="205"/>
      <c r="C96" s="205"/>
      <c r="D96" s="205"/>
      <c r="E96" s="207"/>
      <c r="F96" s="206"/>
      <c r="H96" s="198"/>
      <c r="I96" s="175"/>
    </row>
    <row r="97" spans="1:9" x14ac:dyDescent="0.25">
      <c r="A97" s="204"/>
      <c r="B97" s="205"/>
      <c r="C97" s="207"/>
      <c r="D97" s="207"/>
      <c r="E97" s="207"/>
      <c r="F97" s="206"/>
      <c r="H97" s="198"/>
      <c r="I97" s="175"/>
    </row>
    <row r="98" spans="1:9" x14ac:dyDescent="0.25">
      <c r="A98" s="204"/>
      <c r="B98" s="205"/>
      <c r="C98" s="207"/>
      <c r="D98" s="207"/>
      <c r="E98" s="207"/>
      <c r="F98" s="206"/>
      <c r="H98" s="198"/>
      <c r="I98" s="175"/>
    </row>
    <row r="99" spans="1:9" x14ac:dyDescent="0.25">
      <c r="A99" s="208"/>
      <c r="B99" s="209"/>
      <c r="C99" s="209"/>
      <c r="D99" s="209"/>
      <c r="E99" s="209"/>
      <c r="F99" s="209"/>
      <c r="H99" s="198"/>
      <c r="I99" s="216"/>
    </row>
    <row r="100" spans="1:9" x14ac:dyDescent="0.25">
      <c r="A100" s="35"/>
      <c r="B100" s="35"/>
      <c r="C100" s="35"/>
      <c r="D100" s="35"/>
      <c r="E100" s="35"/>
      <c r="F100" s="35"/>
      <c r="H100" s="199"/>
      <c r="I100" s="175"/>
    </row>
    <row r="101" spans="1:9" x14ac:dyDescent="0.25">
      <c r="A101" s="238"/>
      <c r="B101" s="238"/>
      <c r="C101" s="238"/>
      <c r="D101" s="238"/>
      <c r="E101" s="238"/>
      <c r="F101" s="35"/>
      <c r="H101" s="199"/>
      <c r="I101" s="175"/>
    </row>
    <row r="102" spans="1:9" x14ac:dyDescent="0.25">
      <c r="A102" s="238"/>
      <c r="B102" s="238"/>
      <c r="C102" s="238"/>
      <c r="D102" s="238"/>
      <c r="E102" s="238"/>
      <c r="F102" s="35"/>
    </row>
    <row r="103" spans="1:9" x14ac:dyDescent="0.25">
      <c r="A103" s="195"/>
      <c r="B103" s="47"/>
      <c r="C103" s="187"/>
      <c r="D103" s="187"/>
      <c r="E103" s="187"/>
      <c r="F103" s="35"/>
    </row>
    <row r="104" spans="1:9" x14ac:dyDescent="0.25">
      <c r="A104" s="35"/>
      <c r="B104" s="35"/>
      <c r="C104" s="35"/>
      <c r="D104" s="35"/>
      <c r="E104" s="35"/>
      <c r="F104" s="35"/>
    </row>
    <row r="105" spans="1:9" x14ac:dyDescent="0.25">
      <c r="A105" s="189"/>
      <c r="B105" s="189"/>
      <c r="C105" s="189"/>
      <c r="D105" s="189"/>
      <c r="E105" s="189"/>
      <c r="F105" s="189"/>
    </row>
    <row r="106" spans="1:9" x14ac:dyDescent="0.25">
      <c r="A106" s="35"/>
      <c r="B106" s="35"/>
      <c r="C106" s="35"/>
      <c r="D106" s="35"/>
      <c r="E106" s="35"/>
      <c r="F106" s="35"/>
    </row>
    <row r="107" spans="1:9" x14ac:dyDescent="0.25">
      <c r="A107" s="35"/>
      <c r="B107" s="205"/>
      <c r="C107" s="207"/>
      <c r="D107" s="207"/>
      <c r="E107" s="207"/>
      <c r="F107" s="56"/>
    </row>
    <row r="108" spans="1:9" x14ac:dyDescent="0.25">
      <c r="A108" s="35"/>
      <c r="B108" s="205"/>
      <c r="C108" s="205"/>
      <c r="D108" s="205"/>
      <c r="E108" s="207"/>
      <c r="F108" s="56"/>
    </row>
    <row r="109" spans="1:9" x14ac:dyDescent="0.25">
      <c r="A109" s="35"/>
      <c r="B109" s="35"/>
      <c r="C109" s="35"/>
      <c r="D109" s="35"/>
      <c r="E109" s="35"/>
      <c r="F109" s="35"/>
    </row>
    <row r="110" spans="1:9" x14ac:dyDescent="0.25">
      <c r="A110" s="35"/>
      <c r="B110" s="35"/>
      <c r="C110" s="35"/>
      <c r="D110" s="35"/>
      <c r="E110" s="35"/>
      <c r="F110" s="35"/>
    </row>
    <row r="111" spans="1:9" x14ac:dyDescent="0.25">
      <c r="A111" s="35"/>
      <c r="B111" s="35"/>
      <c r="C111" s="35"/>
      <c r="D111" s="35"/>
      <c r="E111" s="35"/>
      <c r="F111" s="35"/>
    </row>
    <row r="112" spans="1:9" x14ac:dyDescent="0.25">
      <c r="A112" s="35"/>
      <c r="B112" s="56"/>
      <c r="C112" s="56"/>
      <c r="D112" s="56"/>
      <c r="E112" s="56"/>
      <c r="F112" s="56"/>
    </row>
    <row r="113" spans="1:6" x14ac:dyDescent="0.25">
      <c r="A113" s="35"/>
      <c r="B113" s="56"/>
      <c r="C113" s="57"/>
      <c r="D113" s="57"/>
      <c r="E113" s="57"/>
      <c r="F113" s="57"/>
    </row>
    <row r="114" spans="1:6" x14ac:dyDescent="0.25">
      <c r="A114" s="35"/>
      <c r="B114" s="35"/>
      <c r="C114" s="35"/>
      <c r="D114" s="35"/>
      <c r="E114" s="35"/>
      <c r="F114" s="35"/>
    </row>
    <row r="115" spans="1:6" x14ac:dyDescent="0.25">
      <c r="A115" s="35"/>
      <c r="B115" s="35"/>
      <c r="C115" s="35"/>
      <c r="D115" s="35"/>
      <c r="E115" s="35"/>
      <c r="F115" s="35"/>
    </row>
    <row r="116" spans="1:6" x14ac:dyDescent="0.25">
      <c r="A116" s="238"/>
      <c r="B116" s="238"/>
      <c r="C116" s="238"/>
      <c r="D116" s="238"/>
      <c r="E116" s="238"/>
      <c r="F116" s="35"/>
    </row>
    <row r="117" spans="1:6" x14ac:dyDescent="0.25">
      <c r="A117" s="238"/>
      <c r="B117" s="238"/>
      <c r="C117" s="238"/>
      <c r="D117" s="238"/>
      <c r="E117" s="238"/>
      <c r="F117" s="35"/>
    </row>
    <row r="118" spans="1:6" x14ac:dyDescent="0.25">
      <c r="A118" s="195"/>
      <c r="B118" s="187"/>
      <c r="C118" s="187"/>
      <c r="D118" s="187"/>
      <c r="E118" s="187"/>
      <c r="F118" s="35"/>
    </row>
    <row r="119" spans="1:6" x14ac:dyDescent="0.25">
      <c r="A119" s="35"/>
      <c r="B119" s="35"/>
      <c r="C119" s="35"/>
      <c r="D119" s="35"/>
      <c r="E119" s="35"/>
      <c r="F119" s="35"/>
    </row>
    <row r="120" spans="1:6" x14ac:dyDescent="0.25">
      <c r="A120" s="189"/>
      <c r="B120" s="189"/>
      <c r="C120" s="189"/>
      <c r="D120" s="189"/>
      <c r="E120" s="189"/>
      <c r="F120" s="189"/>
    </row>
    <row r="121" spans="1:6" x14ac:dyDescent="0.25">
      <c r="A121" s="35"/>
      <c r="B121" s="35"/>
      <c r="C121" s="35"/>
      <c r="D121" s="35"/>
      <c r="E121" s="35"/>
      <c r="F121" s="35"/>
    </row>
    <row r="122" spans="1:6" x14ac:dyDescent="0.25">
      <c r="A122" s="35"/>
      <c r="B122" s="200"/>
      <c r="C122" s="200"/>
      <c r="D122" s="200"/>
      <c r="E122" s="200"/>
      <c r="F122" s="200"/>
    </row>
    <row r="123" spans="1:6" x14ac:dyDescent="0.25">
      <c r="A123" s="35"/>
      <c r="B123" s="200"/>
      <c r="C123" s="200"/>
      <c r="D123" s="200"/>
      <c r="E123" s="200"/>
      <c r="F123" s="200"/>
    </row>
    <row r="124" spans="1:6" x14ac:dyDescent="0.25">
      <c r="A124" s="35"/>
      <c r="B124" s="200"/>
      <c r="C124" s="200"/>
      <c r="D124" s="200"/>
      <c r="E124" s="200"/>
      <c r="F124" s="200"/>
    </row>
    <row r="125" spans="1:6" x14ac:dyDescent="0.25">
      <c r="A125" s="35"/>
      <c r="B125" s="200"/>
      <c r="C125" s="200"/>
      <c r="D125" s="200"/>
      <c r="E125" s="200"/>
      <c r="F125" s="200"/>
    </row>
    <row r="126" spans="1:6" x14ac:dyDescent="0.25">
      <c r="A126" s="35"/>
      <c r="B126" s="200"/>
      <c r="C126" s="200"/>
      <c r="D126" s="200"/>
      <c r="E126" s="200"/>
      <c r="F126" s="200"/>
    </row>
    <row r="127" spans="1:6" x14ac:dyDescent="0.25">
      <c r="A127" s="35"/>
      <c r="B127" s="35"/>
      <c r="C127" s="35"/>
      <c r="D127" s="35"/>
      <c r="E127" s="35"/>
      <c r="F127" s="35"/>
    </row>
    <row r="128" spans="1:6" x14ac:dyDescent="0.25">
      <c r="A128" s="35"/>
      <c r="B128" s="35"/>
      <c r="C128" s="35"/>
      <c r="D128" s="35"/>
      <c r="E128" s="35"/>
      <c r="F128" s="35"/>
    </row>
    <row r="129" spans="1:6" x14ac:dyDescent="0.25">
      <c r="A129" s="35"/>
      <c r="B129" s="35"/>
      <c r="C129" s="35"/>
      <c r="D129" s="35"/>
      <c r="E129" s="35"/>
      <c r="F129" s="35"/>
    </row>
    <row r="130" spans="1:6" x14ac:dyDescent="0.25">
      <c r="A130" s="35"/>
      <c r="B130" s="35"/>
      <c r="C130" s="35"/>
      <c r="D130" s="35"/>
      <c r="E130" s="35"/>
      <c r="F130" s="35"/>
    </row>
    <row r="131" spans="1:6" x14ac:dyDescent="0.25">
      <c r="A131" s="215"/>
      <c r="B131" s="35"/>
      <c r="C131" s="35"/>
      <c r="D131" s="35"/>
      <c r="E131" s="35"/>
      <c r="F131" s="35"/>
    </row>
  </sheetData>
  <mergeCells count="27">
    <mergeCell ref="A101:E101"/>
    <mergeCell ref="A102:E102"/>
    <mergeCell ref="A116:E116"/>
    <mergeCell ref="A117:E117"/>
    <mergeCell ref="A88:F88"/>
    <mergeCell ref="F92:F93"/>
    <mergeCell ref="A92:A93"/>
    <mergeCell ref="B92:B93"/>
    <mergeCell ref="C92:C93"/>
    <mergeCell ref="D92:D93"/>
    <mergeCell ref="E92:E93"/>
    <mergeCell ref="A25:F25"/>
    <mergeCell ref="A1:F1"/>
    <mergeCell ref="A89:E89"/>
    <mergeCell ref="A86:H86"/>
    <mergeCell ref="A7:F7"/>
    <mergeCell ref="A8:F8"/>
    <mergeCell ref="A28:E28"/>
    <mergeCell ref="A29:E29"/>
    <mergeCell ref="A30:E30"/>
    <mergeCell ref="A47:E47"/>
    <mergeCell ref="A48:E48"/>
    <mergeCell ref="A49:E49"/>
    <mergeCell ref="A61:E61"/>
    <mergeCell ref="A62:E62"/>
    <mergeCell ref="A63:E63"/>
    <mergeCell ref="A24:G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D89"/>
  <sheetViews>
    <sheetView showRuler="0" zoomScale="75" zoomScaleNormal="75" workbookViewId="0">
      <pane xSplit="2" ySplit="8" topLeftCell="F72" activePane="bottomRight" state="frozen"/>
      <selection pane="topRight" activeCell="C1" sqref="C1"/>
      <selection pane="bottomLeft" activeCell="A9" sqref="A9"/>
      <selection pane="bottomRight" activeCell="A19" sqref="A19"/>
    </sheetView>
  </sheetViews>
  <sheetFormatPr baseColWidth="10" defaultRowHeight="12.75" outlineLevelRow="1" x14ac:dyDescent="0.2"/>
  <cols>
    <col min="1" max="1" width="13.42578125" style="60" customWidth="1"/>
    <col min="2" max="2" width="35.28515625" style="167" customWidth="1"/>
    <col min="3" max="3" width="16" style="60" customWidth="1"/>
    <col min="4" max="4" width="17" style="63" customWidth="1"/>
    <col min="5" max="5" width="18" style="63" customWidth="1"/>
    <col min="6" max="6" width="17.42578125" style="63" customWidth="1"/>
    <col min="7" max="7" width="16.5703125" style="60" customWidth="1"/>
    <col min="8" max="8" width="15.7109375" style="63" customWidth="1"/>
    <col min="9" max="9" width="17.42578125" style="63" customWidth="1"/>
    <col min="10" max="10" width="19" style="60" customWidth="1"/>
    <col min="11" max="11" width="9.42578125" style="60" customWidth="1"/>
    <col min="12" max="12" width="15.140625" style="66" customWidth="1"/>
    <col min="13" max="13" width="15.140625" style="63" customWidth="1"/>
    <col min="14" max="14" width="12.85546875" style="63" customWidth="1"/>
    <col min="15" max="15" width="17.140625" style="63" customWidth="1"/>
    <col min="16" max="16" width="6.85546875" style="66" customWidth="1"/>
    <col min="17" max="17" width="11.42578125" style="67"/>
    <col min="18" max="18" width="13.28515625" style="67" bestFit="1" customWidth="1"/>
    <col min="19" max="19" width="12" style="67" bestFit="1" customWidth="1"/>
    <col min="20" max="30" width="11.42578125" style="67"/>
    <col min="31" max="16384" width="11.42578125" style="60"/>
  </cols>
  <sheetData>
    <row r="1" spans="1:30" ht="15.75" x14ac:dyDescent="0.25">
      <c r="B1" s="61" t="s">
        <v>85</v>
      </c>
      <c r="C1" s="62"/>
      <c r="I1" s="64"/>
      <c r="J1" s="65"/>
    </row>
    <row r="2" spans="1:30" ht="15.75" x14ac:dyDescent="0.25">
      <c r="B2" s="61" t="str">
        <f>+[1]Consolidora!B2</f>
        <v>AREA ADMINISTRACIÓN FINANCIERA /PRESUPUESTO</v>
      </c>
      <c r="C2" s="62"/>
      <c r="D2" s="68"/>
      <c r="E2" s="68"/>
      <c r="I2" s="69"/>
      <c r="J2" s="65"/>
    </row>
    <row r="3" spans="1:30" ht="15" x14ac:dyDescent="0.25">
      <c r="B3" s="70" t="s">
        <v>156</v>
      </c>
      <c r="C3" s="71"/>
      <c r="D3" s="71"/>
      <c r="E3" s="71"/>
      <c r="F3" s="71"/>
      <c r="G3" s="72"/>
      <c r="H3" s="73"/>
      <c r="I3" s="71"/>
      <c r="L3" s="74"/>
    </row>
    <row r="4" spans="1:30" s="63" customFormat="1" ht="15.75" x14ac:dyDescent="0.25">
      <c r="B4" s="246" t="s">
        <v>86</v>
      </c>
      <c r="C4" s="246"/>
      <c r="D4" s="246"/>
      <c r="E4" s="246"/>
      <c r="F4" s="246"/>
      <c r="G4" s="246"/>
      <c r="H4" s="246"/>
      <c r="I4" s="246"/>
      <c r="J4" s="246"/>
      <c r="K4" s="246"/>
      <c r="L4" s="246"/>
      <c r="M4" s="246"/>
      <c r="N4" s="246"/>
      <c r="O4" s="246"/>
      <c r="P4" s="66"/>
      <c r="Q4" s="75"/>
      <c r="R4" s="75"/>
      <c r="S4" s="75"/>
      <c r="T4" s="75"/>
      <c r="U4" s="75"/>
      <c r="V4" s="75"/>
      <c r="W4" s="75"/>
      <c r="X4" s="75"/>
      <c r="Y4" s="75"/>
      <c r="Z4" s="75"/>
      <c r="AA4" s="75"/>
      <c r="AB4" s="75"/>
      <c r="AC4" s="75"/>
      <c r="AD4" s="75"/>
    </row>
    <row r="5" spans="1:30" s="63" customFormat="1" ht="15.75" x14ac:dyDescent="0.25">
      <c r="B5" s="246" t="s">
        <v>87</v>
      </c>
      <c r="C5" s="246"/>
      <c r="D5" s="246"/>
      <c r="E5" s="246"/>
      <c r="F5" s="246"/>
      <c r="G5" s="246"/>
      <c r="H5" s="246"/>
      <c r="I5" s="246"/>
      <c r="J5" s="246"/>
      <c r="K5" s="246"/>
      <c r="L5" s="246"/>
      <c r="M5" s="246"/>
      <c r="N5" s="246"/>
      <c r="O5" s="246"/>
      <c r="P5" s="76"/>
      <c r="Q5" s="75"/>
      <c r="R5" s="75"/>
      <c r="S5" s="75"/>
      <c r="T5" s="75"/>
      <c r="U5" s="75"/>
      <c r="V5" s="75"/>
      <c r="W5" s="75"/>
      <c r="X5" s="75"/>
      <c r="Y5" s="75"/>
      <c r="Z5" s="75"/>
      <c r="AA5" s="75"/>
      <c r="AB5" s="75"/>
      <c r="AC5" s="75"/>
      <c r="AD5" s="75"/>
    </row>
    <row r="6" spans="1:30" s="63" customFormat="1" ht="16.5" thickBot="1" x14ac:dyDescent="0.3">
      <c r="B6" s="246" t="s">
        <v>88</v>
      </c>
      <c r="C6" s="246"/>
      <c r="D6" s="246"/>
      <c r="E6" s="246"/>
      <c r="F6" s="246"/>
      <c r="G6" s="246"/>
      <c r="H6" s="246"/>
      <c r="I6" s="246"/>
      <c r="J6" s="246"/>
      <c r="K6" s="246"/>
      <c r="L6" s="246"/>
      <c r="M6" s="246"/>
      <c r="N6" s="246"/>
      <c r="O6" s="246"/>
      <c r="P6" s="76"/>
      <c r="Q6" s="75"/>
      <c r="R6" s="75"/>
      <c r="S6" s="75"/>
      <c r="T6" s="75"/>
      <c r="U6" s="75"/>
      <c r="V6" s="75"/>
      <c r="W6" s="75"/>
      <c r="X6" s="75"/>
      <c r="Y6" s="75"/>
      <c r="Z6" s="75"/>
      <c r="AA6" s="75"/>
      <c r="AB6" s="75"/>
      <c r="AC6" s="75"/>
      <c r="AD6" s="75"/>
    </row>
    <row r="7" spans="1:30" s="77" customFormat="1" ht="26.25" customHeight="1" thickBot="1" x14ac:dyDescent="0.3">
      <c r="B7" s="247" t="s">
        <v>89</v>
      </c>
      <c r="C7" s="249" t="s">
        <v>90</v>
      </c>
      <c r="D7" s="250"/>
      <c r="E7" s="250"/>
      <c r="F7" s="251"/>
      <c r="G7" s="249" t="s">
        <v>91</v>
      </c>
      <c r="H7" s="250"/>
      <c r="I7" s="250"/>
      <c r="J7" s="251"/>
      <c r="K7" s="78" t="s">
        <v>92</v>
      </c>
      <c r="L7" s="249" t="s">
        <v>93</v>
      </c>
      <c r="M7" s="250"/>
      <c r="N7" s="250"/>
      <c r="O7" s="251"/>
      <c r="P7" s="79" t="s">
        <v>92</v>
      </c>
      <c r="Q7" s="80"/>
      <c r="R7" s="245"/>
      <c r="S7" s="245"/>
      <c r="T7" s="245"/>
      <c r="U7" s="245"/>
      <c r="V7" s="245"/>
      <c r="W7" s="245"/>
      <c r="X7" s="81"/>
      <c r="Y7" s="81"/>
      <c r="Z7" s="81"/>
      <c r="AA7" s="81"/>
      <c r="AB7" s="81"/>
      <c r="AC7" s="81"/>
      <c r="AD7" s="81"/>
    </row>
    <row r="8" spans="1:30" s="77" customFormat="1" ht="27.75" customHeight="1" thickBot="1" x14ac:dyDescent="0.3">
      <c r="A8" s="77">
        <v>1000</v>
      </c>
      <c r="B8" s="248"/>
      <c r="C8" s="82" t="s">
        <v>15</v>
      </c>
      <c r="D8" s="83" t="s">
        <v>94</v>
      </c>
      <c r="E8" s="82" t="s">
        <v>95</v>
      </c>
      <c r="F8" s="84" t="s">
        <v>11</v>
      </c>
      <c r="G8" s="85" t="s">
        <v>15</v>
      </c>
      <c r="H8" s="83" t="s">
        <v>94</v>
      </c>
      <c r="I8" s="82" t="str">
        <f>+E8</f>
        <v>GOBIERNO CENTRAL</v>
      </c>
      <c r="J8" s="86" t="s">
        <v>11</v>
      </c>
      <c r="K8" s="87" t="s">
        <v>96</v>
      </c>
      <c r="L8" s="85" t="s">
        <v>15</v>
      </c>
      <c r="M8" s="83" t="s">
        <v>94</v>
      </c>
      <c r="N8" s="82" t="s">
        <v>95</v>
      </c>
      <c r="O8" s="86" t="s">
        <v>11</v>
      </c>
      <c r="P8" s="88" t="s">
        <v>97</v>
      </c>
      <c r="Q8" s="89"/>
      <c r="R8" s="90"/>
      <c r="S8" s="90"/>
      <c r="T8" s="90"/>
      <c r="U8" s="90"/>
      <c r="V8" s="90"/>
      <c r="W8" s="90"/>
      <c r="X8" s="81"/>
      <c r="Y8" s="81"/>
      <c r="Z8" s="81"/>
      <c r="AA8" s="81"/>
      <c r="AB8" s="81"/>
      <c r="AC8" s="81"/>
      <c r="AD8" s="81"/>
    </row>
    <row r="9" spans="1:30" s="100" customFormat="1" ht="17.25" customHeight="1" x14ac:dyDescent="0.2">
      <c r="A9" s="91"/>
      <c r="B9" s="92"/>
      <c r="C9" s="93"/>
      <c r="D9" s="93"/>
      <c r="E9" s="93"/>
      <c r="F9" s="93"/>
      <c r="G9" s="94"/>
      <c r="H9" s="94"/>
      <c r="I9" s="95">
        <f>+J10-J9</f>
        <v>695</v>
      </c>
      <c r="J9" s="94">
        <v>83847269.276999995</v>
      </c>
      <c r="K9" s="96"/>
      <c r="L9" s="94"/>
      <c r="M9" s="94"/>
      <c r="N9" s="94"/>
      <c r="O9" s="94"/>
      <c r="P9" s="97"/>
      <c r="Q9" s="98"/>
      <c r="R9" s="99"/>
      <c r="S9" s="99"/>
      <c r="T9" s="99"/>
      <c r="U9" s="99"/>
      <c r="V9" s="99"/>
      <c r="W9" s="99"/>
    </row>
    <row r="10" spans="1:30" s="108" customFormat="1" ht="21" customHeight="1" x14ac:dyDescent="0.25">
      <c r="A10" s="101"/>
      <c r="B10" s="102" t="s">
        <v>98</v>
      </c>
      <c r="C10" s="103">
        <f>+C11+C37</f>
        <v>22733789.182</v>
      </c>
      <c r="D10" s="103">
        <f t="shared" ref="D10:I10" si="0">+D11+D37</f>
        <v>8190955.2729999991</v>
      </c>
      <c r="E10" s="103">
        <f t="shared" si="0"/>
        <v>55522021.76600001</v>
      </c>
      <c r="F10" s="104">
        <f t="shared" si="0"/>
        <v>86446766.221000001</v>
      </c>
      <c r="G10" s="103">
        <f>+G11+G37</f>
        <v>21270648.778999999</v>
      </c>
      <c r="H10" s="103">
        <f t="shared" si="0"/>
        <v>7122276.7640000004</v>
      </c>
      <c r="I10" s="103">
        <f t="shared" si="0"/>
        <v>55455038.733999997</v>
      </c>
      <c r="J10" s="103">
        <f>+J11+J37</f>
        <v>83847964.276999995</v>
      </c>
      <c r="K10" s="105">
        <f t="shared" ref="K10:K64" si="1">IF(F10&gt;0,(J10/F10),0)</f>
        <v>0.96993754587237879</v>
      </c>
      <c r="L10" s="103">
        <f>+L11+L37</f>
        <v>1463140.4030000011</v>
      </c>
      <c r="M10" s="103">
        <f>+M11+M37</f>
        <v>1068678.5089999994</v>
      </c>
      <c r="N10" s="103">
        <f>+N11+N37</f>
        <v>66983.032000002626</v>
      </c>
      <c r="O10" s="103">
        <f>+O11+O37</f>
        <v>2598801.9440000006</v>
      </c>
      <c r="P10" s="105">
        <f t="shared" ref="P10:P35" si="2">IF(F10&gt;0,(O10/F10),0)</f>
        <v>3.0062454127621131E-2</v>
      </c>
      <c r="Q10" s="106"/>
      <c r="R10" s="107"/>
      <c r="S10" s="107"/>
      <c r="T10" s="107"/>
      <c r="U10" s="107"/>
      <c r="V10" s="107"/>
      <c r="W10" s="107"/>
    </row>
    <row r="11" spans="1:30" s="110" customFormat="1" ht="15.75" customHeight="1" x14ac:dyDescent="0.25">
      <c r="A11" s="101"/>
      <c r="B11" s="102" t="s">
        <v>99</v>
      </c>
      <c r="C11" s="103">
        <f>+C12+C17+C22+C27+C29+C32+C34</f>
        <v>20568289.734999999</v>
      </c>
      <c r="D11" s="103">
        <f>+D12+D17+D22+D27+D29+D32+D34</f>
        <v>8087171.8369999994</v>
      </c>
      <c r="E11" s="103">
        <f>+E12+E17+E22+E27+E29+E32+E34</f>
        <v>55522021.76600001</v>
      </c>
      <c r="F11" s="103">
        <f>+F12+F17+F22+F27+F29+F32+F34</f>
        <v>84177483.338</v>
      </c>
      <c r="G11" s="103">
        <f t="shared" ref="G11:O11" si="3">+G12+G17+G22+G27+G29+G32+G34</f>
        <v>19110410.649999999</v>
      </c>
      <c r="H11" s="103">
        <f t="shared" si="3"/>
        <v>7022772.858</v>
      </c>
      <c r="I11" s="103">
        <f>+I12+I17+I22+I27+I29+I32+I34</f>
        <v>55455038.733999997</v>
      </c>
      <c r="J11" s="103">
        <f>+J12+J17+J22+J27+J29+J32+J34</f>
        <v>81588222.241999999</v>
      </c>
      <c r="K11" s="105">
        <f t="shared" si="1"/>
        <v>0.96924045488978006</v>
      </c>
      <c r="L11" s="103">
        <f>+L12+L17+L22+L27+L29+L32+L34</f>
        <v>1457879.0850000011</v>
      </c>
      <c r="M11" s="103">
        <f t="shared" si="3"/>
        <v>1064398.9789999994</v>
      </c>
      <c r="N11" s="103">
        <f>+N12+N17+N22+N27+N29+N32+N34</f>
        <v>66983.032000002626</v>
      </c>
      <c r="O11" s="103">
        <f t="shared" si="3"/>
        <v>2589261.0960000008</v>
      </c>
      <c r="P11" s="105">
        <f t="shared" si="2"/>
        <v>3.0759545110219968E-2</v>
      </c>
      <c r="Q11" s="109"/>
      <c r="R11" s="107"/>
      <c r="S11" s="107"/>
      <c r="T11" s="107"/>
      <c r="U11" s="107"/>
      <c r="V11" s="107"/>
      <c r="W11" s="107"/>
    </row>
    <row r="12" spans="1:30" s="115" customFormat="1" ht="17.25" customHeight="1" x14ac:dyDescent="0.25">
      <c r="A12" s="111" t="s">
        <v>100</v>
      </c>
      <c r="B12" s="61" t="s">
        <v>101</v>
      </c>
      <c r="C12" s="103">
        <f>SUM(C13:C16)</f>
        <v>20275466.395</v>
      </c>
      <c r="D12" s="103">
        <f>SUM(D13:D16)</f>
        <v>8087171.8369999994</v>
      </c>
      <c r="E12" s="104"/>
      <c r="F12" s="103">
        <f>+C12+D12+E12</f>
        <v>28362638.232000001</v>
      </c>
      <c r="G12" s="103">
        <f>SUM(G13:G16)</f>
        <v>19070415.649999999</v>
      </c>
      <c r="H12" s="103">
        <f>SUM(H13:H16)</f>
        <v>7022772.858</v>
      </c>
      <c r="I12" s="103">
        <f>SUM(I13:I16)</f>
        <v>0</v>
      </c>
      <c r="J12" s="103">
        <f>+G12+H12+I12</f>
        <v>26093188.507999998</v>
      </c>
      <c r="K12" s="105">
        <f t="shared" si="1"/>
        <v>0.91998453368701405</v>
      </c>
      <c r="L12" s="103">
        <f>+C12-G12</f>
        <v>1205050.745000001</v>
      </c>
      <c r="M12" s="103">
        <f t="shared" ref="M12:N27" si="4">+D12-H12</f>
        <v>1064398.9789999994</v>
      </c>
      <c r="N12" s="112">
        <f t="shared" si="4"/>
        <v>0</v>
      </c>
      <c r="O12" s="103">
        <f>+L12+M12+N12</f>
        <v>2269449.7240000004</v>
      </c>
      <c r="P12" s="105">
        <f t="shared" si="2"/>
        <v>8.0015466312985839E-2</v>
      </c>
      <c r="Q12" s="113"/>
      <c r="R12" s="114"/>
      <c r="S12" s="114"/>
      <c r="T12" s="114"/>
      <c r="U12" s="114"/>
      <c r="V12" s="114"/>
      <c r="W12" s="114"/>
    </row>
    <row r="13" spans="1:30" s="118" customFormat="1" ht="17.25" customHeight="1" outlineLevel="1" x14ac:dyDescent="0.25">
      <c r="A13" s="63"/>
      <c r="B13" s="63" t="s">
        <v>102</v>
      </c>
      <c r="C13" s="112">
        <f>+([1]REGIONAL!C13+[1]CENTRAL!C13+[1]Consolidora!C13)</f>
        <v>18890839.285</v>
      </c>
      <c r="D13" s="112">
        <f>+[1]REGIONAL!D13+[1]CENTRAL!D13+[1]Consolidora!D13</f>
        <v>7281052.727</v>
      </c>
      <c r="E13" s="112">
        <f>+[1]REGIONAL!E13+[1]CENTRAL!E13+[1]Consolidora!E13</f>
        <v>0</v>
      </c>
      <c r="F13" s="112">
        <f>+C13+D13+E13</f>
        <v>26171892.012000002</v>
      </c>
      <c r="G13" s="112">
        <f>+[1]REGIONAL!G13+[1]CENTRAL!G13+[1]Consolidora!G13</f>
        <v>17699299.728999998</v>
      </c>
      <c r="H13" s="112">
        <f>+[1]REGIONAL!H13+[1]CENTRAL!H13+[1]Consolidora!H13</f>
        <v>6223660.1950000003</v>
      </c>
      <c r="I13" s="112">
        <f>+[1]REGIONAL!I13+[1]CENTRAL!I13+[1]Consolidora!I13</f>
        <v>0</v>
      </c>
      <c r="J13" s="112">
        <f>+G13+H13+I13</f>
        <v>23922959.923999999</v>
      </c>
      <c r="K13" s="105">
        <f t="shared" si="1"/>
        <v>0.91407071040302124</v>
      </c>
      <c r="L13" s="112">
        <f t="shared" ref="L13:N68" si="5">+C13-G13</f>
        <v>1191539.5560000017</v>
      </c>
      <c r="M13" s="112">
        <f t="shared" si="4"/>
        <v>1057392.5319999997</v>
      </c>
      <c r="N13" s="112">
        <f t="shared" si="4"/>
        <v>0</v>
      </c>
      <c r="O13" s="112">
        <f>+L13+M13+N13</f>
        <v>2248932.0880000014</v>
      </c>
      <c r="P13" s="105">
        <f t="shared" si="2"/>
        <v>8.5929289596978695E-2</v>
      </c>
      <c r="Q13" s="116"/>
      <c r="R13" s="117"/>
      <c r="S13" s="117"/>
      <c r="T13" s="117"/>
      <c r="U13" s="117"/>
      <c r="V13" s="117"/>
      <c r="W13" s="117"/>
    </row>
    <row r="14" spans="1:30" s="118" customFormat="1" ht="17.25" customHeight="1" outlineLevel="1" x14ac:dyDescent="0.25">
      <c r="A14" s="63"/>
      <c r="B14" s="63"/>
      <c r="C14" s="112">
        <f>+[1]REGIONAL!C14+[1]CENTRAL!C14+[1]Consolidora!C14</f>
        <v>0</v>
      </c>
      <c r="D14" s="112">
        <f>+[1]REGIONAL!D14+[1]CENTRAL!D14+[1]Consolidora!D14</f>
        <v>0</v>
      </c>
      <c r="E14" s="112">
        <f>+[1]REGIONAL!E14+[1]CENTRAL!E14+[1]Consolidora!E14</f>
        <v>0</v>
      </c>
      <c r="F14" s="112">
        <f t="shared" ref="F14:F21" si="6">+C14+D14+E14</f>
        <v>0</v>
      </c>
      <c r="G14" s="112">
        <f>+[1]REGIONAL!G14+[1]CENTRAL!G14+[1]Consolidora!G14</f>
        <v>0</v>
      </c>
      <c r="H14" s="112">
        <f>+[1]REGIONAL!H14+[1]CENTRAL!H14+[1]Consolidora!H14</f>
        <v>0</v>
      </c>
      <c r="I14" s="112">
        <f>+[1]REGIONAL!I14+[1]CENTRAL!I14+[1]Consolidora!I14</f>
        <v>0</v>
      </c>
      <c r="J14" s="112">
        <f t="shared" ref="J14:J67" si="7">+G14+H14+I14</f>
        <v>0</v>
      </c>
      <c r="K14" s="105">
        <f t="shared" si="1"/>
        <v>0</v>
      </c>
      <c r="L14" s="112">
        <f t="shared" si="5"/>
        <v>0</v>
      </c>
      <c r="M14" s="112">
        <f t="shared" si="4"/>
        <v>0</v>
      </c>
      <c r="N14" s="112">
        <f t="shared" si="4"/>
        <v>0</v>
      </c>
      <c r="O14" s="112">
        <f t="shared" ref="O14:O35" si="8">+L14+M14+N14</f>
        <v>0</v>
      </c>
      <c r="P14" s="105">
        <f t="shared" si="2"/>
        <v>0</v>
      </c>
      <c r="Q14" s="116"/>
      <c r="R14" s="117"/>
      <c r="S14" s="117"/>
      <c r="T14" s="117"/>
      <c r="U14" s="117"/>
      <c r="V14" s="117"/>
      <c r="W14" s="117"/>
    </row>
    <row r="15" spans="1:30" s="118" customFormat="1" ht="17.25" customHeight="1" outlineLevel="1" x14ac:dyDescent="0.25">
      <c r="A15" s="63"/>
      <c r="B15" s="63" t="s">
        <v>103</v>
      </c>
      <c r="C15" s="112">
        <f>+[1]REGIONAL!C15+[1]CENTRAL!C15+[1]Consolidora!C15</f>
        <v>189862.56300000002</v>
      </c>
      <c r="D15" s="112">
        <f>+[1]REGIONAL!D15+[1]CENTRAL!D15+[1]Consolidora!D15</f>
        <v>119148.86300000001</v>
      </c>
      <c r="E15" s="112">
        <f>+[1]REGIONAL!E15+[1]CENTRAL!E15+[1]Consolidora!E15</f>
        <v>0</v>
      </c>
      <c r="F15" s="112">
        <f>+C15+D15+E15</f>
        <v>309011.42600000004</v>
      </c>
      <c r="G15" s="112">
        <f>+[1]REGIONAL!G15+[1]CENTRAL!G15+[1]Consolidora!G15</f>
        <v>183742.36300000001</v>
      </c>
      <c r="H15" s="112">
        <f>+[1]REGIONAL!H15+[1]CENTRAL!H15+[1]Consolidora!H15</f>
        <v>116463.90100000001</v>
      </c>
      <c r="I15" s="112">
        <f>+[1]REGIONAL!I15+[1]CENTRAL!I15+[1]Consolidora!I15</f>
        <v>0</v>
      </c>
      <c r="J15" s="112">
        <f>+G15+H15+I15</f>
        <v>300206.26400000002</v>
      </c>
      <c r="K15" s="105">
        <f t="shared" si="1"/>
        <v>0.97150538375237938</v>
      </c>
      <c r="L15" s="112">
        <f t="shared" si="5"/>
        <v>6120.2000000000116</v>
      </c>
      <c r="M15" s="112">
        <f t="shared" si="4"/>
        <v>2684.9619999999995</v>
      </c>
      <c r="N15" s="112">
        <f t="shared" si="4"/>
        <v>0</v>
      </c>
      <c r="O15" s="112">
        <f t="shared" si="8"/>
        <v>8805.1620000000112</v>
      </c>
      <c r="P15" s="105">
        <f t="shared" si="2"/>
        <v>2.8494616247620598E-2</v>
      </c>
      <c r="Q15" s="116"/>
      <c r="R15" s="117"/>
      <c r="S15" s="117"/>
      <c r="T15" s="117"/>
      <c r="U15" s="117"/>
      <c r="V15" s="117"/>
      <c r="W15" s="117"/>
    </row>
    <row r="16" spans="1:30" s="118" customFormat="1" ht="17.25" customHeight="1" outlineLevel="1" x14ac:dyDescent="0.25">
      <c r="A16" s="63"/>
      <c r="B16" s="91" t="s">
        <v>104</v>
      </c>
      <c r="C16" s="112">
        <f>+[1]REGIONAL!C16+[1]CENTRAL!C16+[1]Consolidora!C16</f>
        <v>1194764.547</v>
      </c>
      <c r="D16" s="112">
        <f>+[1]REGIONAL!D16+[1]CENTRAL!D16+[1]Consolidora!D16</f>
        <v>686970.24699999997</v>
      </c>
      <c r="E16" s="112">
        <f>+[1]REGIONAL!E16+[1]CENTRAL!E16+[1]Consolidora!E16</f>
        <v>0</v>
      </c>
      <c r="F16" s="112">
        <f>+C16+D16+E16</f>
        <v>1881734.794</v>
      </c>
      <c r="G16" s="112">
        <f>+[1]REGIONAL!G16+[1]CENTRAL!G16+[1]Consolidora!G16</f>
        <v>1187373.558</v>
      </c>
      <c r="H16" s="112">
        <f>+[1]REGIONAL!H16+[1]CENTRAL!H16+[1]Consolidora!H16</f>
        <v>682648.76199999999</v>
      </c>
      <c r="I16" s="112">
        <f>+[1]REGIONAL!I16+[1]CENTRAL!I16+[1]Consolidora!I16</f>
        <v>0</v>
      </c>
      <c r="J16" s="112">
        <f>+G16+H16+I16</f>
        <v>1870022.3199999998</v>
      </c>
      <c r="K16" s="105">
        <f t="shared" si="1"/>
        <v>0.99377570418671857</v>
      </c>
      <c r="L16" s="112">
        <f t="shared" si="5"/>
        <v>7390.9890000000596</v>
      </c>
      <c r="M16" s="112">
        <f t="shared" si="4"/>
        <v>4321.484999999986</v>
      </c>
      <c r="N16" s="112">
        <f t="shared" si="4"/>
        <v>0</v>
      </c>
      <c r="O16" s="112">
        <f t="shared" si="8"/>
        <v>11712.474000000046</v>
      </c>
      <c r="P16" s="105">
        <f t="shared" si="2"/>
        <v>6.2242958132813515E-3</v>
      </c>
      <c r="Q16" s="116"/>
      <c r="R16" s="117"/>
      <c r="S16" s="117"/>
      <c r="T16" s="117"/>
      <c r="U16" s="117"/>
      <c r="V16" s="117"/>
      <c r="W16" s="117"/>
    </row>
    <row r="17" spans="1:23" s="115" customFormat="1" ht="24.75" customHeight="1" x14ac:dyDescent="0.25">
      <c r="A17" s="119"/>
      <c r="B17" s="120" t="s">
        <v>105</v>
      </c>
      <c r="C17" s="103">
        <f t="shared" ref="C17:I17" si="9">SUM(C18:C21)</f>
        <v>0</v>
      </c>
      <c r="D17" s="103">
        <f t="shared" si="9"/>
        <v>0</v>
      </c>
      <c r="E17" s="103">
        <f t="shared" si="9"/>
        <v>6421180.5080000004</v>
      </c>
      <c r="F17" s="103">
        <f t="shared" si="9"/>
        <v>6421180.5080000004</v>
      </c>
      <c r="G17" s="103">
        <f t="shared" si="9"/>
        <v>0</v>
      </c>
      <c r="H17" s="103">
        <f t="shared" si="9"/>
        <v>0</v>
      </c>
      <c r="I17" s="103">
        <f t="shared" si="9"/>
        <v>6412143.0099999998</v>
      </c>
      <c r="J17" s="103">
        <f>+G17+H17+I17</f>
        <v>6412143.0099999998</v>
      </c>
      <c r="K17" s="105">
        <f t="shared" si="1"/>
        <v>0.99859254883292237</v>
      </c>
      <c r="L17" s="112">
        <f t="shared" si="5"/>
        <v>0</v>
      </c>
      <c r="M17" s="112">
        <f t="shared" si="4"/>
        <v>0</v>
      </c>
      <c r="N17" s="103">
        <f t="shared" si="4"/>
        <v>9037.4980000006035</v>
      </c>
      <c r="O17" s="103">
        <f>SUM(O18:O21)</f>
        <v>9037.4980000006035</v>
      </c>
      <c r="P17" s="105">
        <f t="shared" si="2"/>
        <v>1.4074511670776103E-3</v>
      </c>
      <c r="Q17" s="113"/>
      <c r="R17" s="114"/>
      <c r="S17" s="114"/>
      <c r="T17" s="114"/>
      <c r="U17" s="114"/>
      <c r="V17" s="114"/>
      <c r="W17" s="114"/>
    </row>
    <row r="18" spans="1:23" s="118" customFormat="1" ht="15" customHeight="1" outlineLevel="1" x14ac:dyDescent="0.25">
      <c r="A18" s="63"/>
      <c r="B18" s="63" t="s">
        <v>102</v>
      </c>
      <c r="C18" s="112">
        <f>+[1]REGIONAL!C18+[1]CENTRAL!C18+[1]Consolidora!C18</f>
        <v>0</v>
      </c>
      <c r="D18" s="112">
        <f>+[1]REGIONAL!D18+[1]CENTRAL!D18+[1]Consolidora!D18</f>
        <v>0</v>
      </c>
      <c r="E18" s="112">
        <f>+[1]REGIONAL!E18+[1]CENTRAL!E18+[1]Consolidora!E18</f>
        <v>6421180.5080000004</v>
      </c>
      <c r="F18" s="112">
        <f>+C18+D18+E18</f>
        <v>6421180.5080000004</v>
      </c>
      <c r="G18" s="112">
        <f>+[1]REGIONAL!G18+[1]CENTRAL!G18+[1]Consolidora!G18</f>
        <v>0</v>
      </c>
      <c r="H18" s="112">
        <f>+[1]REGIONAL!H18+[1]CENTRAL!H18+[1]Consolidora!H18</f>
        <v>0</v>
      </c>
      <c r="I18" s="112">
        <f>+[1]REGIONAL!I18+[1]CENTRAL!I18+[1]Consolidora!I18</f>
        <v>6412143.0099999998</v>
      </c>
      <c r="J18" s="112">
        <f>+G18+H18+I18</f>
        <v>6412143.0099999998</v>
      </c>
      <c r="K18" s="105">
        <f t="shared" si="1"/>
        <v>0.99859254883292237</v>
      </c>
      <c r="L18" s="112">
        <f t="shared" si="5"/>
        <v>0</v>
      </c>
      <c r="M18" s="112">
        <f t="shared" si="4"/>
        <v>0</v>
      </c>
      <c r="N18" s="112">
        <f t="shared" si="4"/>
        <v>9037.4980000006035</v>
      </c>
      <c r="O18" s="112">
        <f>+L18+M18+N18</f>
        <v>9037.4980000006035</v>
      </c>
      <c r="P18" s="105">
        <f t="shared" si="2"/>
        <v>1.4074511670776103E-3</v>
      </c>
      <c r="Q18" s="116"/>
      <c r="R18" s="117"/>
      <c r="S18" s="117"/>
      <c r="T18" s="117"/>
      <c r="U18" s="117"/>
      <c r="V18" s="117"/>
      <c r="W18" s="117"/>
    </row>
    <row r="19" spans="1:23" s="118" customFormat="1" ht="19.5" customHeight="1" outlineLevel="1" x14ac:dyDescent="0.25">
      <c r="A19" s="63"/>
      <c r="B19" s="63"/>
      <c r="C19" s="112">
        <f>+[1]REGIONAL!C19+[1]CENTRAL!C19+[1]Consolidora!C19</f>
        <v>0</v>
      </c>
      <c r="D19" s="112">
        <f>+[1]REGIONAL!D19+[1]CENTRAL!D19+[1]Consolidora!D19</f>
        <v>0</v>
      </c>
      <c r="E19" s="112">
        <f>+[1]REGIONAL!E19+[1]CENTRAL!E19+[1]Consolidora!E19</f>
        <v>0</v>
      </c>
      <c r="F19" s="112">
        <f t="shared" si="6"/>
        <v>0</v>
      </c>
      <c r="G19" s="112">
        <f>+[1]REGIONAL!G19+[1]CENTRAL!G19+[1]Consolidora!G19</f>
        <v>0</v>
      </c>
      <c r="H19" s="112">
        <f>+[1]REGIONAL!H19+[1]CENTRAL!H19+[1]Consolidora!H19</f>
        <v>0</v>
      </c>
      <c r="I19" s="112">
        <f>+[1]REGIONAL!I19+[1]CENTRAL!I19+[1]Consolidora!I19</f>
        <v>0</v>
      </c>
      <c r="J19" s="112">
        <f t="shared" si="7"/>
        <v>0</v>
      </c>
      <c r="K19" s="105">
        <f t="shared" si="1"/>
        <v>0</v>
      </c>
      <c r="L19" s="112">
        <f t="shared" si="5"/>
        <v>0</v>
      </c>
      <c r="M19" s="112">
        <f t="shared" si="4"/>
        <v>0</v>
      </c>
      <c r="N19" s="112">
        <f t="shared" si="4"/>
        <v>0</v>
      </c>
      <c r="O19" s="112">
        <f t="shared" si="8"/>
        <v>0</v>
      </c>
      <c r="P19" s="105">
        <f t="shared" si="2"/>
        <v>0</v>
      </c>
      <c r="Q19" s="116"/>
      <c r="R19" s="117"/>
      <c r="S19" s="117"/>
      <c r="T19" s="117"/>
      <c r="U19" s="117"/>
      <c r="V19" s="117"/>
      <c r="W19" s="117"/>
    </row>
    <row r="20" spans="1:23" s="118" customFormat="1" ht="20.25" customHeight="1" outlineLevel="1" x14ac:dyDescent="0.25">
      <c r="A20" s="63"/>
      <c r="B20" s="63" t="s">
        <v>103</v>
      </c>
      <c r="C20" s="112">
        <f>+[1]REGIONAL!C20+[1]CENTRAL!C20+[1]Consolidora!C20</f>
        <v>0</v>
      </c>
      <c r="D20" s="112">
        <f>+[1]REGIONAL!D20+[1]CENTRAL!D20+[1]Consolidora!D20</f>
        <v>0</v>
      </c>
      <c r="E20" s="112">
        <f>+[1]REGIONAL!E20+[1]CENTRAL!E20+[1]Consolidora!E20</f>
        <v>0</v>
      </c>
      <c r="F20" s="112">
        <f t="shared" si="6"/>
        <v>0</v>
      </c>
      <c r="G20" s="112">
        <f>+[1]REGIONAL!G20+[1]CENTRAL!G20+[1]Consolidora!G20</f>
        <v>0</v>
      </c>
      <c r="H20" s="112">
        <f>+[1]REGIONAL!H20+[1]CENTRAL!H20+[1]Consolidora!H20</f>
        <v>0</v>
      </c>
      <c r="I20" s="112">
        <f>+[1]REGIONAL!I20+[1]CENTRAL!I20+[1]Consolidora!I20</f>
        <v>0</v>
      </c>
      <c r="J20" s="112">
        <f>+G20+H20+I20</f>
        <v>0</v>
      </c>
      <c r="K20" s="105">
        <f t="shared" si="1"/>
        <v>0</v>
      </c>
      <c r="L20" s="112">
        <f t="shared" si="5"/>
        <v>0</v>
      </c>
      <c r="M20" s="112">
        <f t="shared" si="4"/>
        <v>0</v>
      </c>
      <c r="N20" s="112">
        <f t="shared" si="4"/>
        <v>0</v>
      </c>
      <c r="O20" s="112">
        <f t="shared" si="8"/>
        <v>0</v>
      </c>
      <c r="P20" s="105">
        <f t="shared" si="2"/>
        <v>0</v>
      </c>
      <c r="Q20" s="116"/>
      <c r="R20" s="117"/>
      <c r="S20" s="117"/>
      <c r="T20" s="117"/>
      <c r="U20" s="117"/>
      <c r="V20" s="117"/>
      <c r="W20" s="117"/>
    </row>
    <row r="21" spans="1:23" s="118" customFormat="1" ht="18" customHeight="1" outlineLevel="1" x14ac:dyDescent="0.25">
      <c r="A21" s="63"/>
      <c r="B21" s="91" t="s">
        <v>104</v>
      </c>
      <c r="C21" s="112">
        <f>+[1]REGIONAL!C21+[1]CENTRAL!C21+[1]Consolidora!C21</f>
        <v>0</v>
      </c>
      <c r="D21" s="112">
        <f>+[1]REGIONAL!D21+[1]CENTRAL!D21+[1]Consolidora!D21</f>
        <v>0</v>
      </c>
      <c r="E21" s="112">
        <f>+[1]REGIONAL!E21+[1]CENTRAL!E21+[1]Consolidora!E21</f>
        <v>0</v>
      </c>
      <c r="F21" s="112">
        <f t="shared" si="6"/>
        <v>0</v>
      </c>
      <c r="G21" s="112">
        <f>+[1]REGIONAL!G21+[1]CENTRAL!G21+[1]Consolidora!G21</f>
        <v>0</v>
      </c>
      <c r="H21" s="112">
        <f>+[1]REGIONAL!H21+[1]CENTRAL!H21+[1]Consolidora!H21</f>
        <v>0</v>
      </c>
      <c r="I21" s="112"/>
      <c r="J21" s="112">
        <f>+G21+H21+I21</f>
        <v>0</v>
      </c>
      <c r="K21" s="105">
        <f t="shared" si="1"/>
        <v>0</v>
      </c>
      <c r="L21" s="112">
        <f t="shared" si="5"/>
        <v>0</v>
      </c>
      <c r="M21" s="112">
        <f t="shared" si="4"/>
        <v>0</v>
      </c>
      <c r="N21" s="112">
        <f t="shared" si="4"/>
        <v>0</v>
      </c>
      <c r="O21" s="112">
        <f t="shared" si="8"/>
        <v>0</v>
      </c>
      <c r="P21" s="105">
        <f t="shared" si="2"/>
        <v>0</v>
      </c>
      <c r="Q21" s="116"/>
      <c r="R21" s="117"/>
      <c r="S21" s="117"/>
      <c r="T21" s="117"/>
      <c r="U21" s="117"/>
      <c r="V21" s="117"/>
      <c r="W21" s="117"/>
    </row>
    <row r="22" spans="1:23" s="115" customFormat="1" ht="18" customHeight="1" x14ac:dyDescent="0.25">
      <c r="A22" s="119"/>
      <c r="B22" s="121" t="s">
        <v>106</v>
      </c>
      <c r="C22" s="103">
        <f>+[1]REGIONAL!C22+[1]CENTRAL!C22+[1]Consolidora!C22</f>
        <v>0</v>
      </c>
      <c r="D22" s="103">
        <f>+[1]REGIONAL!D22+[1]CENTRAL!D22+[1]Consolidora!D22</f>
        <v>0</v>
      </c>
      <c r="E22" s="122">
        <f>SUM(E23:E26)</f>
        <v>47595207.652000003</v>
      </c>
      <c r="F22" s="103">
        <f>SUM(F23:F26)</f>
        <v>47595207.652000003</v>
      </c>
      <c r="G22" s="103">
        <f t="shared" ref="G22:O22" si="10">SUM(G23:G26)</f>
        <v>0</v>
      </c>
      <c r="H22" s="103">
        <f t="shared" si="10"/>
        <v>0</v>
      </c>
      <c r="I22" s="103">
        <f t="shared" si="10"/>
        <v>47545280.515000001</v>
      </c>
      <c r="J22" s="103">
        <f t="shared" si="7"/>
        <v>47545280.515000001</v>
      </c>
      <c r="K22" s="105">
        <f t="shared" si="1"/>
        <v>0.99895100495484646</v>
      </c>
      <c r="L22" s="112">
        <f t="shared" si="5"/>
        <v>0</v>
      </c>
      <c r="M22" s="112">
        <f t="shared" si="4"/>
        <v>0</v>
      </c>
      <c r="N22" s="103">
        <f t="shared" si="4"/>
        <v>49927.137000001967</v>
      </c>
      <c r="O22" s="103">
        <f t="shared" si="10"/>
        <v>49927.137000000002</v>
      </c>
      <c r="P22" s="105">
        <f t="shared" si="2"/>
        <v>1.048995045153501E-3</v>
      </c>
      <c r="Q22" s="113"/>
      <c r="R22" s="114"/>
      <c r="S22" s="114"/>
      <c r="T22" s="114"/>
      <c r="U22" s="114"/>
      <c r="V22" s="114"/>
      <c r="W22" s="114"/>
    </row>
    <row r="23" spans="1:23" s="118" customFormat="1" ht="18" customHeight="1" outlineLevel="1" x14ac:dyDescent="0.25">
      <c r="A23" s="63"/>
      <c r="B23" s="63" t="s">
        <v>107</v>
      </c>
      <c r="C23" s="112">
        <f>+[1]REGIONAL!C23+[1]CENTRAL!C23+[1]Consolidora!C23</f>
        <v>0</v>
      </c>
      <c r="D23" s="112">
        <f>+[1]REGIONAL!D23+[1]CENTRAL!D23+[1]Consolidora!D23</f>
        <v>0</v>
      </c>
      <c r="E23" s="112">
        <f>+[1]REGIONAL!E23+[1]CENTRAL!E23+[1]Consolidora!E23</f>
        <v>11647.137000000001</v>
      </c>
      <c r="F23" s="112">
        <f t="shared" ref="F23:F35" si="11">+C23+D23+E23</f>
        <v>11647.137000000001</v>
      </c>
      <c r="G23" s="112">
        <f>+[1]REGIONAL!G23+[1]CENTRAL!G23+[1]Consolidora!G23</f>
        <v>0</v>
      </c>
      <c r="H23" s="112">
        <f>+[1]REGIONAL!H23+[1]CENTRAL!H23+[1]Consolidora!H23</f>
        <v>0</v>
      </c>
      <c r="I23" s="112">
        <f>+[1]REGIONAL!I23+[1]CENTRAL!I23+[1]Consolidora!I23</f>
        <v>0</v>
      </c>
      <c r="J23" s="112">
        <f t="shared" si="7"/>
        <v>0</v>
      </c>
      <c r="K23" s="105">
        <f t="shared" si="1"/>
        <v>0</v>
      </c>
      <c r="L23" s="112">
        <f t="shared" si="5"/>
        <v>0</v>
      </c>
      <c r="M23" s="112">
        <f t="shared" si="4"/>
        <v>0</v>
      </c>
      <c r="N23" s="112">
        <f t="shared" si="4"/>
        <v>11647.137000000001</v>
      </c>
      <c r="O23" s="112">
        <f t="shared" si="8"/>
        <v>11647.137000000001</v>
      </c>
      <c r="P23" s="105">
        <f t="shared" si="2"/>
        <v>1</v>
      </c>
      <c r="Q23" s="116"/>
      <c r="R23" s="117"/>
      <c r="S23" s="117"/>
      <c r="T23" s="117"/>
      <c r="U23" s="117"/>
      <c r="V23" s="117"/>
      <c r="W23" s="117"/>
    </row>
    <row r="24" spans="1:23" s="118" customFormat="1" ht="18" customHeight="1" outlineLevel="1" x14ac:dyDescent="0.25">
      <c r="A24" s="63"/>
      <c r="B24" s="63" t="s">
        <v>107</v>
      </c>
      <c r="C24" s="112">
        <f>+[1]REGIONAL!C24+[1]CENTRAL!C24+[1]Consolidora!C24</f>
        <v>0</v>
      </c>
      <c r="D24" s="112">
        <f>+[1]REGIONAL!D24+[1]CENTRAL!D24+[1]Consolidora!D24</f>
        <v>0</v>
      </c>
      <c r="E24" s="112">
        <f>+[1]REGIONAL!E24+[1]CENTRAL!E24+[1]Consolidora!E24</f>
        <v>47583560.515000001</v>
      </c>
      <c r="F24" s="112">
        <f t="shared" si="11"/>
        <v>47583560.515000001</v>
      </c>
      <c r="G24" s="112">
        <f>+[1]REGIONAL!G24+[1]CENTRAL!G24+[1]Consolidora!G24</f>
        <v>0</v>
      </c>
      <c r="H24" s="112">
        <f>+[1]REGIONAL!H24+[1]CENTRAL!H24+[1]Consolidora!H24</f>
        <v>0</v>
      </c>
      <c r="I24" s="112">
        <f>+[1]REGIONAL!I24+[1]CENTRAL!I24+[1]Consolidora!I24</f>
        <v>47545280.515000001</v>
      </c>
      <c r="J24" s="112">
        <f>+G24+H24+I24</f>
        <v>47545280.515000001</v>
      </c>
      <c r="K24" s="105">
        <f t="shared" si="1"/>
        <v>0.99919552047838178</v>
      </c>
      <c r="L24" s="112">
        <f t="shared" si="5"/>
        <v>0</v>
      </c>
      <c r="M24" s="112">
        <f t="shared" si="4"/>
        <v>0</v>
      </c>
      <c r="N24" s="112">
        <f t="shared" si="4"/>
        <v>38280</v>
      </c>
      <c r="O24" s="112">
        <f>+L24+M24+N24</f>
        <v>38280</v>
      </c>
      <c r="P24" s="105">
        <f t="shared" si="2"/>
        <v>8.0447952161824478E-4</v>
      </c>
      <c r="Q24" s="116"/>
      <c r="R24" s="117"/>
      <c r="S24" s="117"/>
      <c r="T24" s="117"/>
      <c r="U24" s="117"/>
      <c r="V24" s="117"/>
      <c r="W24" s="117"/>
    </row>
    <row r="25" spans="1:23" s="118" customFormat="1" ht="18" customHeight="1" outlineLevel="1" x14ac:dyDescent="0.25">
      <c r="A25" s="63"/>
      <c r="B25" s="63" t="s">
        <v>103</v>
      </c>
      <c r="C25" s="112">
        <f>+[1]REGIONAL!C25+[1]CENTRAL!C25+[1]Consolidora!C25</f>
        <v>0</v>
      </c>
      <c r="D25" s="112">
        <f>+[1]REGIONAL!D25+[1]CENTRAL!D25+[1]Consolidora!D25</f>
        <v>0</v>
      </c>
      <c r="E25" s="112">
        <f>+[1]REGIONAL!E25+[1]CENTRAL!E25+[1]Consolidora!E25</f>
        <v>0</v>
      </c>
      <c r="F25" s="112">
        <f t="shared" si="11"/>
        <v>0</v>
      </c>
      <c r="G25" s="112">
        <f>+[1]REGIONAL!G25+[1]CENTRAL!G25+[1]Consolidora!G25</f>
        <v>0</v>
      </c>
      <c r="H25" s="112">
        <f>+[1]REGIONAL!H25+[1]CENTRAL!H25+[1]Consolidora!H25</f>
        <v>0</v>
      </c>
      <c r="I25" s="112">
        <f>+[1]REGIONAL!I25+[1]CENTRAL!I25+[1]Consolidora!I25</f>
        <v>0</v>
      </c>
      <c r="J25" s="112">
        <f>+G25+H25+I25</f>
        <v>0</v>
      </c>
      <c r="K25" s="105">
        <f t="shared" si="1"/>
        <v>0</v>
      </c>
      <c r="L25" s="112">
        <f t="shared" si="5"/>
        <v>0</v>
      </c>
      <c r="M25" s="112">
        <f t="shared" si="4"/>
        <v>0</v>
      </c>
      <c r="N25" s="112">
        <f t="shared" si="4"/>
        <v>0</v>
      </c>
      <c r="O25" s="112">
        <f t="shared" si="8"/>
        <v>0</v>
      </c>
      <c r="P25" s="105">
        <f t="shared" si="2"/>
        <v>0</v>
      </c>
      <c r="Q25" s="116"/>
      <c r="R25" s="117"/>
      <c r="S25" s="117"/>
      <c r="T25" s="117"/>
      <c r="U25" s="117"/>
      <c r="V25" s="117"/>
      <c r="W25" s="117"/>
    </row>
    <row r="26" spans="1:23" s="118" customFormat="1" ht="18" customHeight="1" outlineLevel="1" x14ac:dyDescent="0.25">
      <c r="A26" s="63"/>
      <c r="B26" s="91" t="s">
        <v>104</v>
      </c>
      <c r="C26" s="112">
        <f>+[1]REGIONAL!C26+[1]CENTRAL!C26+[1]Consolidora!C26</f>
        <v>0</v>
      </c>
      <c r="D26" s="112">
        <f>+[1]REGIONAL!D26+[1]CENTRAL!D26+[1]Consolidora!D26</f>
        <v>0</v>
      </c>
      <c r="E26" s="112">
        <f>+[1]REGIONAL!E26+[1]CENTRAL!E26+[1]Consolidora!E26</f>
        <v>0</v>
      </c>
      <c r="F26" s="112">
        <f t="shared" si="11"/>
        <v>0</v>
      </c>
      <c r="G26" s="112">
        <f>+[1]REGIONAL!G26+[1]CENTRAL!G26+[1]Consolidora!G26</f>
        <v>0</v>
      </c>
      <c r="H26" s="112">
        <f>+[1]REGIONAL!H26+[1]CENTRAL!H26+[1]Consolidora!H26</f>
        <v>0</v>
      </c>
      <c r="I26" s="112">
        <f>+[1]REGIONAL!I26+[1]CENTRAL!I26+[1]Consolidora!I26</f>
        <v>0</v>
      </c>
      <c r="J26" s="112">
        <f>+G26+H26+I26</f>
        <v>0</v>
      </c>
      <c r="K26" s="105">
        <f t="shared" si="1"/>
        <v>0</v>
      </c>
      <c r="L26" s="112">
        <f t="shared" si="5"/>
        <v>0</v>
      </c>
      <c r="M26" s="112">
        <f t="shared" si="4"/>
        <v>0</v>
      </c>
      <c r="N26" s="112">
        <f t="shared" si="4"/>
        <v>0</v>
      </c>
      <c r="O26" s="112">
        <f t="shared" si="8"/>
        <v>0</v>
      </c>
      <c r="P26" s="105">
        <f t="shared" si="2"/>
        <v>0</v>
      </c>
      <c r="Q26" s="116"/>
      <c r="R26" s="117"/>
      <c r="S26" s="117"/>
      <c r="T26" s="117"/>
      <c r="U26" s="117"/>
      <c r="V26" s="117"/>
      <c r="W26" s="117"/>
    </row>
    <row r="27" spans="1:23" s="115" customFormat="1" ht="31.5" customHeight="1" outlineLevel="1" x14ac:dyDescent="0.25">
      <c r="A27" s="123"/>
      <c r="B27" s="124" t="s">
        <v>108</v>
      </c>
      <c r="C27" s="103">
        <f>+[1]REGIONAL!C27+[1]CENTRAL!C27+[1]Consolidora!C27</f>
        <v>142023.34</v>
      </c>
      <c r="D27" s="103">
        <f>+[1]REGIONAL!D27+[1]CENTRAL!D27+[1]Consolidora!D27</f>
        <v>0</v>
      </c>
      <c r="E27" s="103">
        <f>+[1]REGIONAL!E27+[1]CENTRAL!E27+[1]Consolidora!E27</f>
        <v>0</v>
      </c>
      <c r="F27" s="103">
        <f t="shared" si="11"/>
        <v>142023.34</v>
      </c>
      <c r="G27" s="103">
        <f>+[1]REGIONAL!G27+[1]CENTRAL!G27+[1]Consolidora!G27</f>
        <v>39995</v>
      </c>
      <c r="H27" s="103">
        <f>+[1]REGIONAL!H27+[1]CENTRAL!H27+[1]Consolidora!H27</f>
        <v>0</v>
      </c>
      <c r="I27" s="103">
        <f>+[1]REGIONAL!I27+[1]CENTRAL!I27+[1]Consolidora!I27</f>
        <v>0</v>
      </c>
      <c r="J27" s="103">
        <f t="shared" ref="J27:J34" si="12">+G27+H27+I27</f>
        <v>39995</v>
      </c>
      <c r="K27" s="105">
        <f t="shared" si="1"/>
        <v>0.28160864263578084</v>
      </c>
      <c r="L27" s="103">
        <f t="shared" si="5"/>
        <v>102028.34</v>
      </c>
      <c r="M27" s="112">
        <f t="shared" si="4"/>
        <v>0</v>
      </c>
      <c r="N27" s="112">
        <f t="shared" si="4"/>
        <v>0</v>
      </c>
      <c r="O27" s="103">
        <f t="shared" si="8"/>
        <v>102028.34</v>
      </c>
      <c r="P27" s="105">
        <f t="shared" si="2"/>
        <v>0.71839135736421911</v>
      </c>
      <c r="Q27" s="113"/>
      <c r="R27" s="114"/>
      <c r="S27" s="114"/>
      <c r="T27" s="114"/>
      <c r="U27" s="114"/>
      <c r="V27" s="114"/>
      <c r="W27" s="114"/>
    </row>
    <row r="28" spans="1:23" s="118" customFormat="1" ht="18" customHeight="1" outlineLevel="1" x14ac:dyDescent="0.25">
      <c r="A28" s="63"/>
      <c r="B28" s="125" t="s">
        <v>102</v>
      </c>
      <c r="C28" s="112">
        <f>+[1]REGIONAL!C28+[1]CENTRAL!C28+[1]Consolidora!C28</f>
        <v>142023.34</v>
      </c>
      <c r="D28" s="112">
        <f>+[1]REGIONAL!D28+[1]CENTRAL!D28+[1]Consolidora!D28</f>
        <v>0</v>
      </c>
      <c r="E28" s="112">
        <f>+[1]REGIONAL!E28+[1]CENTRAL!E28+[1]Consolidora!E28</f>
        <v>0</v>
      </c>
      <c r="F28" s="112">
        <f t="shared" si="11"/>
        <v>142023.34</v>
      </c>
      <c r="G28" s="112">
        <f>+[1]REGIONAL!G28+[1]CENTRAL!G28+[1]Consolidora!G28</f>
        <v>39995</v>
      </c>
      <c r="H28" s="112">
        <f>+[1]REGIONAL!H28+[1]CENTRAL!H28+[1]Consolidora!H28</f>
        <v>0</v>
      </c>
      <c r="I28" s="112">
        <f>+[1]REGIONAL!I28+[1]CENTRAL!I28+[1]Consolidora!I28</f>
        <v>0</v>
      </c>
      <c r="J28" s="112">
        <f t="shared" si="12"/>
        <v>39995</v>
      </c>
      <c r="K28" s="105">
        <f t="shared" si="1"/>
        <v>0.28160864263578084</v>
      </c>
      <c r="L28" s="112">
        <f t="shared" si="5"/>
        <v>102028.34</v>
      </c>
      <c r="M28" s="112">
        <f t="shared" si="5"/>
        <v>0</v>
      </c>
      <c r="N28" s="112">
        <f t="shared" si="5"/>
        <v>0</v>
      </c>
      <c r="O28" s="112">
        <f t="shared" si="8"/>
        <v>102028.34</v>
      </c>
      <c r="P28" s="105">
        <f t="shared" si="2"/>
        <v>0.71839135736421911</v>
      </c>
      <c r="Q28" s="116"/>
      <c r="R28" s="117"/>
      <c r="S28" s="117"/>
      <c r="T28" s="117"/>
      <c r="U28" s="117"/>
      <c r="V28" s="117"/>
      <c r="W28" s="117"/>
    </row>
    <row r="29" spans="1:23" s="115" customFormat="1" ht="24.75" customHeight="1" outlineLevel="1" x14ac:dyDescent="0.25">
      <c r="A29" s="119"/>
      <c r="B29" s="124" t="s">
        <v>109</v>
      </c>
      <c r="C29" s="103">
        <f>+[1]REGIONAL!C29+[1]CENTRAL!C29+[1]Consolidora!C29</f>
        <v>0</v>
      </c>
      <c r="D29" s="103">
        <f>+[1]REGIONAL!D29+[1]CENTRAL!D29+[1]Consolidora!D29</f>
        <v>0</v>
      </c>
      <c r="E29" s="103">
        <f>+E30+E31</f>
        <v>288314.29499999998</v>
      </c>
      <c r="F29" s="103">
        <f t="shared" si="11"/>
        <v>288314.29499999998</v>
      </c>
      <c r="G29" s="103">
        <f>+[1]REGIONAL!G29+[1]CENTRAL!G29+[1]Consolidora!G29</f>
        <v>0</v>
      </c>
      <c r="H29" s="103">
        <f>+[1]REGIONAL!H29+[1]CENTRAL!H29+[1]Consolidora!H29</f>
        <v>0</v>
      </c>
      <c r="I29" s="103">
        <f>+I30+I31</f>
        <v>287310.04499999998</v>
      </c>
      <c r="J29" s="103">
        <f t="shared" si="12"/>
        <v>287310.04499999998</v>
      </c>
      <c r="K29" s="105">
        <f t="shared" si="1"/>
        <v>0.99651682203270564</v>
      </c>
      <c r="L29" s="112">
        <f t="shared" si="5"/>
        <v>0</v>
      </c>
      <c r="M29" s="112">
        <f t="shared" si="5"/>
        <v>0</v>
      </c>
      <c r="N29" s="103">
        <f t="shared" si="5"/>
        <v>1004.25</v>
      </c>
      <c r="O29" s="103">
        <f>+L29+M29+N29</f>
        <v>1004.25</v>
      </c>
      <c r="P29" s="105">
        <f t="shared" si="2"/>
        <v>3.4831779672943376E-3</v>
      </c>
      <c r="Q29" s="113"/>
      <c r="R29" s="114"/>
      <c r="S29" s="114"/>
      <c r="T29" s="114"/>
      <c r="U29" s="114"/>
      <c r="V29" s="114"/>
      <c r="W29" s="114"/>
    </row>
    <row r="30" spans="1:23" s="118" customFormat="1" ht="18" customHeight="1" outlineLevel="1" x14ac:dyDescent="0.25">
      <c r="A30" s="63"/>
      <c r="B30" s="91" t="s">
        <v>102</v>
      </c>
      <c r="C30" s="103">
        <f>+[1]REGIONAL!C30+[1]CENTRAL!C30+[1]Consolidora!C30</f>
        <v>0</v>
      </c>
      <c r="D30" s="112">
        <f>+[1]REGIONAL!D30+[1]CENTRAL!D30+[1]Consolidora!D30</f>
        <v>0</v>
      </c>
      <c r="E30" s="112">
        <f>+[1]REGIONAL!E30+[1]CENTRAL!E30+[1]Consolidora!E30</f>
        <v>0</v>
      </c>
      <c r="F30" s="112">
        <f t="shared" si="11"/>
        <v>0</v>
      </c>
      <c r="G30" s="112">
        <f>+[1]REGIONAL!G30+[1]CENTRAL!G30+[1]Consolidora!G30</f>
        <v>0</v>
      </c>
      <c r="H30" s="112">
        <f>+[1]REGIONAL!H30+[1]CENTRAL!H30+[1]Consolidora!H30</f>
        <v>0</v>
      </c>
      <c r="I30" s="112">
        <f>+[1]REGIONAL!I30+[1]CENTRAL!I30+[1]Consolidora!I30</f>
        <v>0</v>
      </c>
      <c r="J30" s="112">
        <f>+G30+H30+I30</f>
        <v>0</v>
      </c>
      <c r="K30" s="105">
        <f t="shared" si="1"/>
        <v>0</v>
      </c>
      <c r="L30" s="112">
        <f t="shared" si="5"/>
        <v>0</v>
      </c>
      <c r="M30" s="112">
        <f t="shared" si="5"/>
        <v>0</v>
      </c>
      <c r="N30" s="112">
        <f t="shared" si="5"/>
        <v>0</v>
      </c>
      <c r="O30" s="112">
        <f t="shared" si="8"/>
        <v>0</v>
      </c>
      <c r="P30" s="105">
        <f t="shared" si="2"/>
        <v>0</v>
      </c>
      <c r="Q30" s="116"/>
      <c r="R30" s="117"/>
      <c r="S30" s="117"/>
      <c r="T30" s="117"/>
      <c r="U30" s="117"/>
      <c r="V30" s="117"/>
      <c r="W30" s="117"/>
    </row>
    <row r="31" spans="1:23" s="118" customFormat="1" ht="18" customHeight="1" outlineLevel="1" x14ac:dyDescent="0.25">
      <c r="A31" s="63"/>
      <c r="B31" s="63" t="s">
        <v>103</v>
      </c>
      <c r="C31" s="103">
        <f>+[1]REGIONAL!C31+[1]CENTRAL!C31+[1]Consolidora!C31</f>
        <v>0</v>
      </c>
      <c r="D31" s="112"/>
      <c r="E31" s="112">
        <f>+[1]REGIONAL!E31+[1]CENTRAL!E31+[1]Consolidora!E31</f>
        <v>288314.29499999998</v>
      </c>
      <c r="F31" s="112">
        <f t="shared" si="11"/>
        <v>288314.29499999998</v>
      </c>
      <c r="G31" s="112"/>
      <c r="H31" s="112"/>
      <c r="I31" s="112">
        <f>+[1]REGIONAL!I31+[1]CENTRAL!I31+[1]Consolidora!I31</f>
        <v>287310.04499999998</v>
      </c>
      <c r="J31" s="112">
        <f>+G31+H31+I31</f>
        <v>287310.04499999998</v>
      </c>
      <c r="K31" s="105">
        <f t="shared" si="1"/>
        <v>0.99651682203270564</v>
      </c>
      <c r="L31" s="112">
        <f t="shared" si="5"/>
        <v>0</v>
      </c>
      <c r="M31" s="112">
        <f t="shared" si="5"/>
        <v>0</v>
      </c>
      <c r="N31" s="112">
        <f t="shared" si="5"/>
        <v>1004.25</v>
      </c>
      <c r="O31" s="112">
        <f>+L31+M31+N31</f>
        <v>1004.25</v>
      </c>
      <c r="P31" s="105">
        <f t="shared" si="2"/>
        <v>3.4831779672943376E-3</v>
      </c>
      <c r="Q31" s="116"/>
      <c r="R31" s="117"/>
      <c r="S31" s="117"/>
      <c r="T31" s="117"/>
      <c r="U31" s="117"/>
      <c r="V31" s="117"/>
      <c r="W31" s="117"/>
    </row>
    <row r="32" spans="1:23" s="115" customFormat="1" ht="25.5" customHeight="1" outlineLevel="1" x14ac:dyDescent="0.25">
      <c r="A32" s="119"/>
      <c r="B32" s="124" t="s">
        <v>110</v>
      </c>
      <c r="C32" s="103">
        <f>+C33</f>
        <v>150800</v>
      </c>
      <c r="D32" s="103">
        <f>+[1]REGIONAL!D32+[1]CENTRAL!D32+[1]Consolidora!D32</f>
        <v>0</v>
      </c>
      <c r="E32" s="103">
        <f>+E33</f>
        <v>224658.63</v>
      </c>
      <c r="F32" s="103">
        <f t="shared" si="11"/>
        <v>375458.63</v>
      </c>
      <c r="G32" s="103">
        <f>+[1]REGIONAL!G32+[1]CENTRAL!G32+[1]Consolidora!G32</f>
        <v>0</v>
      </c>
      <c r="H32" s="103">
        <f>+[1]REGIONAL!H32+[1]CENTRAL!H32+[1]Consolidora!H32</f>
        <v>0</v>
      </c>
      <c r="I32" s="103">
        <f>+[1]REGIONAL!I32+[1]CENTRAL!I32+[1]Consolidora!I32</f>
        <v>220762.63099999999</v>
      </c>
      <c r="J32" s="103">
        <f t="shared" si="12"/>
        <v>220762.63099999999</v>
      </c>
      <c r="K32" s="105">
        <f t="shared" si="1"/>
        <v>0.58798124043652955</v>
      </c>
      <c r="L32" s="103">
        <f t="shared" si="5"/>
        <v>150800</v>
      </c>
      <c r="M32" s="103">
        <f t="shared" si="5"/>
        <v>0</v>
      </c>
      <c r="N32" s="103">
        <f t="shared" si="5"/>
        <v>3895.9990000000107</v>
      </c>
      <c r="O32" s="103">
        <f>+L32+M32+N32</f>
        <v>154695.99900000001</v>
      </c>
      <c r="P32" s="105">
        <f t="shared" si="2"/>
        <v>0.41201875956347045</v>
      </c>
      <c r="Q32" s="113"/>
      <c r="R32" s="114"/>
      <c r="S32" s="114"/>
      <c r="T32" s="114"/>
      <c r="U32" s="114"/>
      <c r="V32" s="114"/>
      <c r="W32" s="114"/>
    </row>
    <row r="33" spans="1:23" s="118" customFormat="1" ht="18" customHeight="1" outlineLevel="1" x14ac:dyDescent="0.25">
      <c r="A33" s="63"/>
      <c r="B33" s="125" t="s">
        <v>102</v>
      </c>
      <c r="C33" s="112">
        <f>+[1]REGIONAL!C33+[1]CENTRAL!C33+[1]Consolidora!C33</f>
        <v>150800</v>
      </c>
      <c r="D33" s="112">
        <f>+[1]REGIONAL!D33+[1]CENTRAL!D33+[1]Consolidora!D33</f>
        <v>0</v>
      </c>
      <c r="E33" s="112">
        <f>+[1]REGIONAL!E33+[1]CENTRAL!E33+[1]Consolidora!E33</f>
        <v>224658.63</v>
      </c>
      <c r="F33" s="112">
        <f t="shared" si="11"/>
        <v>375458.63</v>
      </c>
      <c r="G33" s="112">
        <f>+[1]REGIONAL!G33+[1]CENTRAL!G33+[1]Consolidora!G33</f>
        <v>0</v>
      </c>
      <c r="H33" s="112">
        <f>+[1]REGIONAL!H33+[1]CENTRAL!H33+[1]Consolidora!H33</f>
        <v>0</v>
      </c>
      <c r="I33" s="112">
        <f>+[1]REGIONAL!I33+[1]CENTRAL!I33+[1]Consolidora!I33</f>
        <v>220762.63099999999</v>
      </c>
      <c r="J33" s="112">
        <f>+G33+H33+I33</f>
        <v>220762.63099999999</v>
      </c>
      <c r="K33" s="105">
        <f t="shared" si="1"/>
        <v>0.58798124043652955</v>
      </c>
      <c r="L33" s="112">
        <f t="shared" si="5"/>
        <v>150800</v>
      </c>
      <c r="M33" s="112">
        <f t="shared" si="5"/>
        <v>0</v>
      </c>
      <c r="N33" s="112">
        <f t="shared" si="5"/>
        <v>3895.9990000000107</v>
      </c>
      <c r="O33" s="112">
        <f>+L33+M33+N33</f>
        <v>154695.99900000001</v>
      </c>
      <c r="P33" s="105">
        <f t="shared" si="2"/>
        <v>0.41201875956347045</v>
      </c>
      <c r="Q33" s="116"/>
      <c r="R33" s="117"/>
      <c r="S33" s="117"/>
      <c r="T33" s="117"/>
      <c r="U33" s="117"/>
      <c r="V33" s="117"/>
      <c r="W33" s="117"/>
    </row>
    <row r="34" spans="1:23" s="115" customFormat="1" ht="27" customHeight="1" outlineLevel="1" x14ac:dyDescent="0.25">
      <c r="A34" s="119"/>
      <c r="B34" s="124" t="s">
        <v>111</v>
      </c>
      <c r="C34" s="103">
        <f>+[1]REGIONAL!C34+[1]CENTRAL!C34+[1]Consolidora!C34</f>
        <v>0</v>
      </c>
      <c r="D34" s="103">
        <f>+[1]REGIONAL!D34+[1]CENTRAL!D34+[1]Consolidora!D34</f>
        <v>0</v>
      </c>
      <c r="E34" s="103">
        <f>+[1]REGIONAL!E34+[1]CENTRAL!E34+[1]Consolidora!E34</f>
        <v>992660.6810000001</v>
      </c>
      <c r="F34" s="103">
        <f t="shared" si="11"/>
        <v>992660.6810000001</v>
      </c>
      <c r="G34" s="103">
        <f>+[1]REGIONAL!G34+[1]CENTRAL!G34+[1]Consolidora!G34</f>
        <v>0</v>
      </c>
      <c r="H34" s="103">
        <f>+[1]REGIONAL!H34+[1]CENTRAL!H34+[1]Consolidora!H34</f>
        <v>0</v>
      </c>
      <c r="I34" s="103">
        <f>+[1]REGIONAL!I34+[1]CENTRAL!I34+[1]Consolidora!I34</f>
        <v>989542.53300000005</v>
      </c>
      <c r="J34" s="103">
        <f t="shared" si="12"/>
        <v>989542.53300000005</v>
      </c>
      <c r="K34" s="105">
        <f t="shared" si="1"/>
        <v>0.99685879771438224</v>
      </c>
      <c r="L34" s="112">
        <f t="shared" si="5"/>
        <v>0</v>
      </c>
      <c r="M34" s="112">
        <f t="shared" si="5"/>
        <v>0</v>
      </c>
      <c r="N34" s="103">
        <f t="shared" si="5"/>
        <v>3118.1480000000447</v>
      </c>
      <c r="O34" s="103">
        <f t="shared" si="8"/>
        <v>3118.1480000000447</v>
      </c>
      <c r="P34" s="105">
        <f t="shared" si="2"/>
        <v>3.1412022856177218E-3</v>
      </c>
      <c r="Q34" s="113"/>
      <c r="R34" s="114"/>
      <c r="S34" s="114"/>
      <c r="T34" s="114"/>
      <c r="U34" s="114"/>
      <c r="V34" s="114"/>
      <c r="W34" s="114"/>
    </row>
    <row r="35" spans="1:23" s="118" customFormat="1" ht="22.5" customHeight="1" outlineLevel="1" x14ac:dyDescent="0.25">
      <c r="A35" s="63"/>
      <c r="B35" s="125" t="s">
        <v>102</v>
      </c>
      <c r="C35" s="112">
        <f>+[1]REGIONAL!C35+[1]CENTRAL!C35+[1]Consolidora!C35</f>
        <v>0</v>
      </c>
      <c r="D35" s="112">
        <f>+[1]REGIONAL!D35+[1]CENTRAL!D35+[1]Consolidora!D35</f>
        <v>0</v>
      </c>
      <c r="E35" s="112">
        <f>+[1]REGIONAL!E35+[1]CENTRAL!E35+[1]Consolidora!E35</f>
        <v>992660.6810000001</v>
      </c>
      <c r="F35" s="112">
        <f t="shared" si="11"/>
        <v>992660.6810000001</v>
      </c>
      <c r="G35" s="112">
        <f>+[1]REGIONAL!G35+[1]CENTRAL!G35+[1]Consolidora!G35</f>
        <v>0</v>
      </c>
      <c r="H35" s="112">
        <f>+[1]REGIONAL!H35+[1]CENTRAL!H35+[1]Consolidora!H35</f>
        <v>0</v>
      </c>
      <c r="I35" s="112">
        <f>+[1]REGIONAL!I35+[1]CENTRAL!I35+[1]Consolidora!I35</f>
        <v>989542.53300000005</v>
      </c>
      <c r="J35" s="112">
        <f>+G35+H35+I35</f>
        <v>989542.53300000005</v>
      </c>
      <c r="K35" s="105">
        <f t="shared" si="1"/>
        <v>0.99685879771438224</v>
      </c>
      <c r="L35" s="112">
        <f t="shared" si="5"/>
        <v>0</v>
      </c>
      <c r="M35" s="112">
        <f t="shared" si="5"/>
        <v>0</v>
      </c>
      <c r="N35" s="112">
        <f t="shared" si="5"/>
        <v>3118.1480000000447</v>
      </c>
      <c r="O35" s="112">
        <f t="shared" si="8"/>
        <v>3118.1480000000447</v>
      </c>
      <c r="P35" s="105">
        <f t="shared" si="2"/>
        <v>3.1412022856177218E-3</v>
      </c>
      <c r="Q35" s="116"/>
      <c r="R35" s="117"/>
      <c r="S35" s="117"/>
      <c r="T35" s="117"/>
      <c r="U35" s="117"/>
      <c r="V35" s="117"/>
      <c r="W35" s="117"/>
    </row>
    <row r="36" spans="1:23" s="118" customFormat="1" ht="10.5" customHeight="1" outlineLevel="1" x14ac:dyDescent="0.25">
      <c r="A36" s="63"/>
      <c r="B36" s="125"/>
      <c r="C36" s="112"/>
      <c r="D36" s="112"/>
      <c r="E36" s="112"/>
      <c r="F36" s="112"/>
      <c r="G36" s="112"/>
      <c r="H36" s="112"/>
      <c r="I36" s="112"/>
      <c r="J36" s="112"/>
      <c r="K36" s="105"/>
      <c r="L36" s="112">
        <f t="shared" si="5"/>
        <v>0</v>
      </c>
      <c r="M36" s="112">
        <f t="shared" si="5"/>
        <v>0</v>
      </c>
      <c r="N36" s="112">
        <f t="shared" si="5"/>
        <v>0</v>
      </c>
      <c r="O36" s="112"/>
      <c r="P36" s="105"/>
      <c r="Q36" s="116"/>
      <c r="R36" s="117"/>
      <c r="S36" s="117"/>
      <c r="T36" s="117"/>
      <c r="U36" s="117"/>
      <c r="V36" s="117"/>
      <c r="W36" s="117"/>
    </row>
    <row r="37" spans="1:23" s="110" customFormat="1" ht="18.75" customHeight="1" x14ac:dyDescent="0.25">
      <c r="A37" s="126"/>
      <c r="B37" s="127" t="s">
        <v>112</v>
      </c>
      <c r="C37" s="103">
        <f>+C38</f>
        <v>2165499.4470000002</v>
      </c>
      <c r="D37" s="103">
        <f t="shared" ref="D37:I37" si="13">+D38</f>
        <v>103783.43599999999</v>
      </c>
      <c r="E37" s="103">
        <f t="shared" si="13"/>
        <v>0</v>
      </c>
      <c r="F37" s="103">
        <f>+C37+D37+E37</f>
        <v>2269282.8830000004</v>
      </c>
      <c r="G37" s="103">
        <f t="shared" si="13"/>
        <v>2160238.1290000002</v>
      </c>
      <c r="H37" s="103">
        <f t="shared" si="13"/>
        <v>99503.905999999988</v>
      </c>
      <c r="I37" s="103">
        <f t="shared" si="13"/>
        <v>0</v>
      </c>
      <c r="J37" s="103">
        <f t="shared" si="7"/>
        <v>2259742.0350000001</v>
      </c>
      <c r="K37" s="105">
        <f t="shared" si="1"/>
        <v>0.99579565506289491</v>
      </c>
      <c r="L37" s="103">
        <f t="shared" si="5"/>
        <v>5261.3179999999702</v>
      </c>
      <c r="M37" s="103">
        <f t="shared" si="5"/>
        <v>4279.5299999999988</v>
      </c>
      <c r="N37" s="112">
        <f t="shared" si="5"/>
        <v>0</v>
      </c>
      <c r="O37" s="103">
        <f>+L37+M37+N37</f>
        <v>9540.847999999969</v>
      </c>
      <c r="P37" s="105">
        <f>IF(F37&gt;0,(O37/F37),0)</f>
        <v>4.2043449371049471E-3</v>
      </c>
      <c r="Q37" s="109"/>
      <c r="R37" s="128"/>
      <c r="S37" s="128"/>
      <c r="T37" s="128"/>
      <c r="U37" s="128"/>
      <c r="V37" s="128"/>
      <c r="W37" s="128"/>
    </row>
    <row r="38" spans="1:23" s="115" customFormat="1" ht="16.5" customHeight="1" x14ac:dyDescent="0.25">
      <c r="A38" s="91" t="s">
        <v>113</v>
      </c>
      <c r="B38" s="92" t="s">
        <v>10</v>
      </c>
      <c r="C38" s="112">
        <f>+[1]REGIONAL!C38+[1]CENTRAL!C38+[1]Consolidora!C38</f>
        <v>2165499.4470000002</v>
      </c>
      <c r="D38" s="112">
        <f>+[1]REGIONAL!D38+[1]CENTRAL!D38+[1]Consolidora!D38</f>
        <v>103783.43599999999</v>
      </c>
      <c r="E38" s="112">
        <f>+[1]REGIONAL!E38+[1]CENTRAL!E38+[1]Consolidora!E38</f>
        <v>0</v>
      </c>
      <c r="F38" s="112">
        <f>+C38+D38+E38</f>
        <v>2269282.8830000004</v>
      </c>
      <c r="G38" s="112">
        <f>+[1]REGIONAL!G38+[1]CENTRAL!G38+[1]Consolidora!G38</f>
        <v>2160238.1290000002</v>
      </c>
      <c r="H38" s="112">
        <f>+[1]REGIONAL!H38+[1]CENTRAL!H38+[1]Consolidora!H38</f>
        <v>99503.905999999988</v>
      </c>
      <c r="I38" s="112">
        <f>+[1]REGIONAL!I38+[1]CENTRAL!I38+[1]Consolidora!I38</f>
        <v>0</v>
      </c>
      <c r="J38" s="112">
        <f>+G38+H38+I38</f>
        <v>2259742.0350000001</v>
      </c>
      <c r="K38" s="105">
        <f t="shared" si="1"/>
        <v>0.99579565506289491</v>
      </c>
      <c r="L38" s="112">
        <f t="shared" si="5"/>
        <v>5261.3179999999702</v>
      </c>
      <c r="M38" s="112">
        <f t="shared" si="5"/>
        <v>4279.5299999999988</v>
      </c>
      <c r="N38" s="112">
        <f t="shared" si="5"/>
        <v>0</v>
      </c>
      <c r="O38" s="112">
        <f>+L38+M38+N38</f>
        <v>9540.847999999969</v>
      </c>
      <c r="P38" s="105">
        <f>IF(F38&gt;0,(O38/F38),0)</f>
        <v>4.2043449371049471E-3</v>
      </c>
      <c r="Q38" s="113"/>
      <c r="R38" s="114"/>
      <c r="S38" s="114"/>
      <c r="T38" s="114"/>
      <c r="U38" s="114"/>
      <c r="V38" s="114"/>
      <c r="W38" s="114"/>
    </row>
    <row r="39" spans="1:23" s="118" customFormat="1" ht="11.25" customHeight="1" x14ac:dyDescent="0.25">
      <c r="A39" s="63"/>
      <c r="B39" s="92"/>
      <c r="C39" s="112"/>
      <c r="D39" s="112"/>
      <c r="E39" s="112"/>
      <c r="F39" s="112"/>
      <c r="G39" s="112"/>
      <c r="H39" s="112"/>
      <c r="I39" s="112"/>
      <c r="J39" s="112"/>
      <c r="K39" s="105"/>
      <c r="L39" s="112">
        <f t="shared" si="5"/>
        <v>0</v>
      </c>
      <c r="M39" s="112">
        <f t="shared" si="5"/>
        <v>0</v>
      </c>
      <c r="N39" s="112">
        <f t="shared" si="5"/>
        <v>0</v>
      </c>
      <c r="O39" s="112"/>
      <c r="P39" s="105"/>
      <c r="Q39" s="116"/>
      <c r="R39" s="117"/>
      <c r="S39" s="117"/>
      <c r="T39" s="117"/>
      <c r="U39" s="117"/>
      <c r="V39" s="117"/>
      <c r="W39" s="117"/>
    </row>
    <row r="40" spans="1:23" s="135" customFormat="1" ht="41.25" customHeight="1" x14ac:dyDescent="0.25">
      <c r="A40" s="129"/>
      <c r="B40" s="130" t="s">
        <v>114</v>
      </c>
      <c r="C40" s="131">
        <f>+[1]REGIONAL!C40+[1]CENTRAL!C40+[1]Consolidora!C40</f>
        <v>0</v>
      </c>
      <c r="D40" s="131">
        <f>+D41+D47</f>
        <v>3840107.0090000005</v>
      </c>
      <c r="E40" s="131">
        <f>+E41+E47</f>
        <v>0</v>
      </c>
      <c r="F40" s="131">
        <f>+F41+F47</f>
        <v>3840107.0090000005</v>
      </c>
      <c r="G40" s="131">
        <f t="shared" ref="G40:O40" si="14">+G41+G47</f>
        <v>0</v>
      </c>
      <c r="H40" s="103">
        <f t="shared" si="14"/>
        <v>3528738.889</v>
      </c>
      <c r="I40" s="131">
        <f t="shared" si="14"/>
        <v>0</v>
      </c>
      <c r="J40" s="103">
        <f t="shared" si="7"/>
        <v>3528738.889</v>
      </c>
      <c r="K40" s="105">
        <f t="shared" si="1"/>
        <v>0.91891681162263139</v>
      </c>
      <c r="L40" s="112">
        <f t="shared" si="5"/>
        <v>0</v>
      </c>
      <c r="M40" s="103">
        <f t="shared" si="5"/>
        <v>311368.12000000058</v>
      </c>
      <c r="N40" s="112">
        <f t="shared" si="5"/>
        <v>0</v>
      </c>
      <c r="O40" s="131">
        <f t="shared" si="14"/>
        <v>311368.12000000052</v>
      </c>
      <c r="P40" s="132">
        <f t="shared" ref="P40:P53" si="15">IF(F40&gt;0,(O40/F40),0)</f>
        <v>8.1083188377368595E-2</v>
      </c>
      <c r="Q40" s="133"/>
      <c r="R40" s="134"/>
      <c r="S40" s="134"/>
      <c r="T40" s="134"/>
      <c r="U40" s="134"/>
      <c r="V40" s="134"/>
      <c r="W40" s="134"/>
    </row>
    <row r="41" spans="1:23" s="115" customFormat="1" ht="18" customHeight="1" x14ac:dyDescent="0.25">
      <c r="A41" s="119"/>
      <c r="B41" s="120" t="s">
        <v>99</v>
      </c>
      <c r="C41" s="103">
        <f t="shared" ref="C41:I41" si="16">SUM(C42:C46)</f>
        <v>0</v>
      </c>
      <c r="D41" s="103">
        <f t="shared" si="16"/>
        <v>432251.15100000001</v>
      </c>
      <c r="E41" s="103">
        <f t="shared" si="16"/>
        <v>0</v>
      </c>
      <c r="F41" s="103">
        <f t="shared" si="16"/>
        <v>432251.15100000001</v>
      </c>
      <c r="G41" s="103">
        <f t="shared" si="16"/>
        <v>0</v>
      </c>
      <c r="H41" s="103">
        <f t="shared" si="16"/>
        <v>266550</v>
      </c>
      <c r="I41" s="103">
        <f t="shared" si="16"/>
        <v>0</v>
      </c>
      <c r="J41" s="103">
        <f>+G41+H41+I41</f>
        <v>266550</v>
      </c>
      <c r="K41" s="105">
        <f t="shared" si="1"/>
        <v>0.61665538514667828</v>
      </c>
      <c r="L41" s="112">
        <f t="shared" si="5"/>
        <v>0</v>
      </c>
      <c r="M41" s="103">
        <f t="shared" si="5"/>
        <v>165701.15100000001</v>
      </c>
      <c r="N41" s="112">
        <f t="shared" si="5"/>
        <v>0</v>
      </c>
      <c r="O41" s="103">
        <f>SUM(O42:O46)</f>
        <v>165701.15100000001</v>
      </c>
      <c r="P41" s="105">
        <f t="shared" si="15"/>
        <v>0.38334461485332172</v>
      </c>
      <c r="Q41" s="113"/>
      <c r="R41" s="114"/>
      <c r="S41" s="114"/>
      <c r="T41" s="114"/>
      <c r="U41" s="114"/>
      <c r="V41" s="114"/>
      <c r="W41" s="114"/>
    </row>
    <row r="42" spans="1:23" s="118" customFormat="1" ht="18" customHeight="1" x14ac:dyDescent="0.25">
      <c r="A42" s="63" t="s">
        <v>115</v>
      </c>
      <c r="B42" s="92" t="s">
        <v>116</v>
      </c>
      <c r="C42" s="112">
        <f>+[1]REGIONAL!C42+[1]CENTRAL!C42+[1]Consolidora!C42</f>
        <v>0</v>
      </c>
      <c r="D42" s="112">
        <f>+[1]REGIONAL!D42+[1]CENTRAL!D42+[1]Consolidora!D42</f>
        <v>393550</v>
      </c>
      <c r="E42" s="112">
        <f>+[1]REGIONAL!E42+[1]CENTRAL!E42+[1]Consolidora!E42</f>
        <v>0</v>
      </c>
      <c r="F42" s="112">
        <f>+C42+D42+E42</f>
        <v>393550</v>
      </c>
      <c r="G42" s="112">
        <f>+[1]REGIONAL!G42+[1]CENTRAL!G42+[1]Consolidora!G42</f>
        <v>0</v>
      </c>
      <c r="H42" s="112">
        <f>+[1]REGIONAL!H42+[1]CENTRAL!H42+[1]Consolidora!H42</f>
        <v>228550</v>
      </c>
      <c r="I42" s="112">
        <f>+[1]REGIONAL!I42+[1]CENTRAL!I42+[1]Consolidora!I42</f>
        <v>0</v>
      </c>
      <c r="J42" s="112">
        <f t="shared" si="7"/>
        <v>228550</v>
      </c>
      <c r="K42" s="105">
        <f t="shared" si="1"/>
        <v>0.58073942319908523</v>
      </c>
      <c r="L42" s="112">
        <f t="shared" si="5"/>
        <v>0</v>
      </c>
      <c r="M42" s="112">
        <f t="shared" si="5"/>
        <v>165000</v>
      </c>
      <c r="N42" s="112">
        <f t="shared" si="5"/>
        <v>0</v>
      </c>
      <c r="O42" s="112">
        <f>+L42+M42+N42</f>
        <v>165000</v>
      </c>
      <c r="P42" s="105">
        <f t="shared" si="15"/>
        <v>0.41926057680091477</v>
      </c>
      <c r="Q42" s="116"/>
      <c r="R42" s="117"/>
      <c r="S42" s="117"/>
      <c r="T42" s="117"/>
      <c r="U42" s="117"/>
      <c r="V42" s="117"/>
      <c r="W42" s="117"/>
    </row>
    <row r="43" spans="1:23" s="118" customFormat="1" ht="18.75" customHeight="1" x14ac:dyDescent="0.25">
      <c r="A43" s="63"/>
      <c r="B43" s="92" t="s">
        <v>117</v>
      </c>
      <c r="C43" s="112">
        <f>+[1]CENTRAL!C43</f>
        <v>0</v>
      </c>
      <c r="D43" s="112">
        <f>+[1]CENTRAL!D43+[1]Consolidora!D43</f>
        <v>701.15099999999995</v>
      </c>
      <c r="E43" s="112">
        <f>+[1]CENTRAL!E43</f>
        <v>0</v>
      </c>
      <c r="F43" s="112">
        <f>+C43+D43+E43</f>
        <v>701.15099999999995</v>
      </c>
      <c r="G43" s="112">
        <f>+[1]CENTRAL!G43</f>
        <v>0</v>
      </c>
      <c r="H43" s="112">
        <f>+[1]CENTRAL!H43</f>
        <v>0</v>
      </c>
      <c r="I43" s="112">
        <f>+[1]CENTRAL!I43</f>
        <v>0</v>
      </c>
      <c r="J43" s="112">
        <f t="shared" si="7"/>
        <v>0</v>
      </c>
      <c r="K43" s="105">
        <f t="shared" si="1"/>
        <v>0</v>
      </c>
      <c r="L43" s="112">
        <f t="shared" si="5"/>
        <v>0</v>
      </c>
      <c r="M43" s="112">
        <f t="shared" si="5"/>
        <v>701.15099999999995</v>
      </c>
      <c r="N43" s="112">
        <f t="shared" si="5"/>
        <v>0</v>
      </c>
      <c r="O43" s="112">
        <f>+L43+M43+N43</f>
        <v>701.15099999999995</v>
      </c>
      <c r="P43" s="105">
        <f t="shared" si="15"/>
        <v>1</v>
      </c>
      <c r="Q43" s="116"/>
      <c r="R43" s="117"/>
      <c r="S43" s="117"/>
      <c r="T43" s="117"/>
      <c r="U43" s="117"/>
      <c r="V43" s="117"/>
      <c r="W43" s="117"/>
    </row>
    <row r="44" spans="1:23" s="75" customFormat="1" ht="21.75" customHeight="1" x14ac:dyDescent="0.25">
      <c r="A44" s="63" t="s">
        <v>118</v>
      </c>
      <c r="B44" s="92" t="s">
        <v>119</v>
      </c>
      <c r="C44" s="112">
        <f>+[1]REGIONAL!C43+[1]CENTRAL!C44+[1]Consolidora!C44</f>
        <v>0</v>
      </c>
      <c r="D44" s="112">
        <f>+[1]REGIONAL!D43+[1]CENTRAL!D44+[1]Consolidora!D44</f>
        <v>8000</v>
      </c>
      <c r="E44" s="112">
        <f>+[1]REGIONAL!E43+[1]CENTRAL!E44+[1]Consolidora!E44</f>
        <v>0</v>
      </c>
      <c r="F44" s="112">
        <f>+C44+D44+E44</f>
        <v>8000</v>
      </c>
      <c r="G44" s="112">
        <f>+[1]REGIONAL!G43+[1]CENTRAL!G44+[1]Consolidora!G44</f>
        <v>0</v>
      </c>
      <c r="H44" s="112">
        <f>+[1]REGIONAL!H43+[1]CENTRAL!H44+[1]Consolidora!H44</f>
        <v>8000</v>
      </c>
      <c r="I44" s="112">
        <f>+[1]REGIONAL!I43+[1]CENTRAL!I44+[1]Consolidora!I44</f>
        <v>0</v>
      </c>
      <c r="J44" s="112">
        <f t="shared" si="7"/>
        <v>8000</v>
      </c>
      <c r="K44" s="105">
        <f t="shared" si="1"/>
        <v>1</v>
      </c>
      <c r="L44" s="112">
        <f t="shared" si="5"/>
        <v>0</v>
      </c>
      <c r="M44" s="112">
        <f t="shared" si="5"/>
        <v>0</v>
      </c>
      <c r="N44" s="112">
        <f t="shared" si="5"/>
        <v>0</v>
      </c>
      <c r="O44" s="112">
        <f>+L44+M44+N44</f>
        <v>0</v>
      </c>
      <c r="P44" s="105">
        <f t="shared" si="15"/>
        <v>0</v>
      </c>
      <c r="Q44" s="136"/>
      <c r="R44" s="137"/>
      <c r="S44" s="137"/>
      <c r="T44" s="137"/>
      <c r="U44" s="137"/>
      <c r="V44" s="137"/>
      <c r="W44" s="137"/>
    </row>
    <row r="45" spans="1:23" s="110" customFormat="1" ht="24" customHeight="1" x14ac:dyDescent="0.25">
      <c r="A45" s="63" t="s">
        <v>120</v>
      </c>
      <c r="B45" s="92" t="s">
        <v>121</v>
      </c>
      <c r="C45" s="112">
        <f>+[1]REGIONAL!C44+[1]CENTRAL!C45+[1]Consolidora!C45</f>
        <v>0</v>
      </c>
      <c r="D45" s="112">
        <f>+[1]REGIONAL!D44+[1]CENTRAL!D45+[1]Consolidora!D45</f>
        <v>0</v>
      </c>
      <c r="E45" s="112">
        <f>+[1]REGIONAL!E44+[1]CENTRAL!E45+[1]Consolidora!E45</f>
        <v>0</v>
      </c>
      <c r="F45" s="112">
        <f t="shared" ref="F45:F53" si="17">+C45+D45+E45</f>
        <v>0</v>
      </c>
      <c r="G45" s="112">
        <f>+[1]REGIONAL!G44+[1]CENTRAL!G45+[1]Consolidora!G45</f>
        <v>0</v>
      </c>
      <c r="H45" s="112">
        <f>+[1]REGIONAL!H44+[1]CENTRAL!H45+[1]Consolidora!H45</f>
        <v>0</v>
      </c>
      <c r="I45" s="112">
        <f>+[1]REGIONAL!I44+[1]CENTRAL!I45+[1]Consolidora!I45</f>
        <v>0</v>
      </c>
      <c r="J45" s="112">
        <f t="shared" si="7"/>
        <v>0</v>
      </c>
      <c r="K45" s="105">
        <f t="shared" si="1"/>
        <v>0</v>
      </c>
      <c r="L45" s="112">
        <f t="shared" si="5"/>
        <v>0</v>
      </c>
      <c r="M45" s="112">
        <f t="shared" si="5"/>
        <v>0</v>
      </c>
      <c r="N45" s="112">
        <f t="shared" si="5"/>
        <v>0</v>
      </c>
      <c r="O45" s="112">
        <f>+L45+M45+N45</f>
        <v>0</v>
      </c>
      <c r="P45" s="105">
        <f t="shared" si="15"/>
        <v>0</v>
      </c>
      <c r="Q45" s="109"/>
      <c r="R45" s="128"/>
      <c r="S45" s="128"/>
      <c r="T45" s="128"/>
      <c r="U45" s="128"/>
      <c r="V45" s="128"/>
      <c r="W45" s="128"/>
    </row>
    <row r="46" spans="1:23" s="115" customFormat="1" ht="27" customHeight="1" x14ac:dyDescent="0.25">
      <c r="A46" s="63" t="s">
        <v>122</v>
      </c>
      <c r="B46" s="138" t="s">
        <v>123</v>
      </c>
      <c r="C46" s="112">
        <f>+[1]REGIONAL!C45+[1]CENTRAL!C46+[1]Consolidora!C46</f>
        <v>0</v>
      </c>
      <c r="D46" s="112">
        <f>+[1]REGIONAL!D45+[1]CENTRAL!D46+[1]Consolidora!D46</f>
        <v>30000</v>
      </c>
      <c r="E46" s="112">
        <f>+[1]REGIONAL!E45+[1]CENTRAL!E46+[1]Consolidora!E46</f>
        <v>0</v>
      </c>
      <c r="F46" s="112">
        <f t="shared" si="17"/>
        <v>30000</v>
      </c>
      <c r="G46" s="112">
        <f>+[1]REGIONAL!G45+[1]CENTRAL!G46+[1]Consolidora!G46</f>
        <v>0</v>
      </c>
      <c r="H46" s="112">
        <f>+[1]REGIONAL!H45+[1]CENTRAL!H46+[1]Consolidora!H46</f>
        <v>30000</v>
      </c>
      <c r="I46" s="112">
        <f>+[1]REGIONAL!I45+[1]CENTRAL!I46+[1]Consolidora!I46</f>
        <v>0</v>
      </c>
      <c r="J46" s="112">
        <f t="shared" si="7"/>
        <v>30000</v>
      </c>
      <c r="K46" s="105">
        <f t="shared" si="1"/>
        <v>1</v>
      </c>
      <c r="L46" s="112">
        <f t="shared" si="5"/>
        <v>0</v>
      </c>
      <c r="M46" s="112">
        <f t="shared" si="5"/>
        <v>0</v>
      </c>
      <c r="N46" s="112">
        <f t="shared" si="5"/>
        <v>0</v>
      </c>
      <c r="O46" s="112">
        <f>+L46+M46+N46</f>
        <v>0</v>
      </c>
      <c r="P46" s="105">
        <f t="shared" si="15"/>
        <v>0</v>
      </c>
      <c r="Q46" s="113"/>
      <c r="R46" s="114"/>
      <c r="S46" s="114"/>
      <c r="T46" s="114"/>
      <c r="U46" s="114"/>
      <c r="V46" s="114"/>
      <c r="W46" s="114"/>
    </row>
    <row r="47" spans="1:23" s="115" customFormat="1" ht="20.25" customHeight="1" x14ac:dyDescent="0.25">
      <c r="A47" s="119"/>
      <c r="B47" s="120" t="s">
        <v>112</v>
      </c>
      <c r="C47" s="103">
        <f>SUM(C48:C53)</f>
        <v>0</v>
      </c>
      <c r="D47" s="103">
        <f>SUM(D48:D53)</f>
        <v>3407855.8580000005</v>
      </c>
      <c r="E47" s="103">
        <f>+[1]REGIONAL!E46+[1]CENTRAL!E47+[1]Consolidora!E47</f>
        <v>0</v>
      </c>
      <c r="F47" s="103">
        <f>+C47+D47+E47</f>
        <v>3407855.8580000005</v>
      </c>
      <c r="G47" s="103">
        <f>SUM(G48:G53)</f>
        <v>0</v>
      </c>
      <c r="H47" s="103">
        <f>SUM(H48:H53)</f>
        <v>3262188.889</v>
      </c>
      <c r="I47" s="103">
        <f>SUM(I48:I53)</f>
        <v>0</v>
      </c>
      <c r="J47" s="103">
        <f>+G47+H47+I47</f>
        <v>3262188.889</v>
      </c>
      <c r="K47" s="105">
        <f t="shared" si="1"/>
        <v>0.9572555368919009</v>
      </c>
      <c r="L47" s="112">
        <f t="shared" si="5"/>
        <v>0</v>
      </c>
      <c r="M47" s="103">
        <f t="shared" si="5"/>
        <v>145666.96900000051</v>
      </c>
      <c r="N47" s="112">
        <f t="shared" si="5"/>
        <v>0</v>
      </c>
      <c r="O47" s="103">
        <f>SUM(O48:O53)</f>
        <v>145666.96900000051</v>
      </c>
      <c r="P47" s="105">
        <f t="shared" si="15"/>
        <v>4.2744463108099123E-2</v>
      </c>
      <c r="Q47" s="113"/>
      <c r="R47" s="139"/>
      <c r="S47" s="139"/>
      <c r="T47" s="139"/>
      <c r="U47" s="139"/>
      <c r="V47" s="139"/>
      <c r="W47" s="139"/>
    </row>
    <row r="48" spans="1:23" s="118" customFormat="1" ht="20.25" customHeight="1" x14ac:dyDescent="0.25">
      <c r="A48" s="63" t="s">
        <v>124</v>
      </c>
      <c r="B48" s="92" t="s">
        <v>125</v>
      </c>
      <c r="C48" s="112">
        <f>+[1]REGIONAL!C47+[1]CENTRAL!C48+[1]Consolidora!C48</f>
        <v>0</v>
      </c>
      <c r="D48" s="112">
        <f>+[1]REGIONAL!D47+[1]CENTRAL!D48+[1]Consolidora!D48</f>
        <v>2748798.2070000004</v>
      </c>
      <c r="E48" s="112">
        <f>+[1]REGIONAL!E47+[1]CENTRAL!E48+[1]Consolidora!E48</f>
        <v>0</v>
      </c>
      <c r="F48" s="112">
        <f t="shared" si="17"/>
        <v>2748798.2070000004</v>
      </c>
      <c r="G48" s="112">
        <f>+[1]REGIONAL!G47+[1]CENTRAL!G48+[1]Consolidora!G48</f>
        <v>0</v>
      </c>
      <c r="H48" s="112">
        <f>+[1]REGIONAL!H47+[1]CENTRAL!H48+[1]Consolidora!H48</f>
        <v>2646420.2379999999</v>
      </c>
      <c r="I48" s="112">
        <f>+[1]REGIONAL!I47+[1]CENTRAL!I48+[1]Consolidora!I48</f>
        <v>0</v>
      </c>
      <c r="J48" s="112">
        <f>+G48+H48+I48</f>
        <v>2646420.2379999999</v>
      </c>
      <c r="K48" s="105">
        <f t="shared" si="1"/>
        <v>0.96275537115118592</v>
      </c>
      <c r="L48" s="112">
        <f t="shared" si="5"/>
        <v>0</v>
      </c>
      <c r="M48" s="112">
        <f t="shared" si="5"/>
        <v>102377.96900000051</v>
      </c>
      <c r="N48" s="112">
        <f t="shared" si="5"/>
        <v>0</v>
      </c>
      <c r="O48" s="112">
        <f t="shared" ref="O48:O53" si="18">+L48+M48+N48</f>
        <v>102377.96900000051</v>
      </c>
      <c r="P48" s="105">
        <f t="shared" si="15"/>
        <v>3.7244628848814035E-2</v>
      </c>
      <c r="Q48" s="116"/>
      <c r="R48" s="99"/>
      <c r="S48" s="99"/>
      <c r="T48" s="99"/>
      <c r="U48" s="99"/>
      <c r="V48" s="99"/>
      <c r="W48" s="99"/>
    </row>
    <row r="49" spans="1:23" s="115" customFormat="1" ht="23.25" customHeight="1" x14ac:dyDescent="0.25">
      <c r="A49" s="63" t="s">
        <v>126</v>
      </c>
      <c r="B49" s="92" t="s">
        <v>127</v>
      </c>
      <c r="C49" s="112">
        <f>+[1]REGIONAL!C48+[1]CENTRAL!C49+[1]Consolidora!C49</f>
        <v>0</v>
      </c>
      <c r="D49" s="112">
        <f>+[1]REGIONAL!D48+[1]CENTRAL!D49+[1]Consolidora!D49</f>
        <v>342000</v>
      </c>
      <c r="E49" s="112">
        <f>+[1]REGIONAL!E48+[1]CENTRAL!E49+[1]Consolidora!E49</f>
        <v>0</v>
      </c>
      <c r="F49" s="112">
        <f t="shared" si="17"/>
        <v>342000</v>
      </c>
      <c r="G49" s="112">
        <f>+[1]REGIONAL!G48+[1]CENTRAL!G49+[1]Consolidora!G49</f>
        <v>0</v>
      </c>
      <c r="H49" s="112">
        <f>+[1]REGIONAL!H48+[1]CENTRAL!H49+[1]Consolidora!H49</f>
        <v>332000</v>
      </c>
      <c r="I49" s="112">
        <f>+[1]REGIONAL!I48+[1]CENTRAL!I49+[1]Consolidora!I49</f>
        <v>0</v>
      </c>
      <c r="J49" s="112">
        <f t="shared" si="7"/>
        <v>332000</v>
      </c>
      <c r="K49" s="105">
        <f t="shared" si="1"/>
        <v>0.9707602339181286</v>
      </c>
      <c r="L49" s="112">
        <f t="shared" si="5"/>
        <v>0</v>
      </c>
      <c r="M49" s="112">
        <f t="shared" si="5"/>
        <v>10000</v>
      </c>
      <c r="N49" s="112">
        <f t="shared" si="5"/>
        <v>0</v>
      </c>
      <c r="O49" s="112">
        <f t="shared" si="18"/>
        <v>10000</v>
      </c>
      <c r="P49" s="105">
        <f t="shared" si="15"/>
        <v>2.9239766081871343E-2</v>
      </c>
      <c r="Q49" s="113"/>
      <c r="R49" s="139"/>
      <c r="S49" s="139"/>
      <c r="T49" s="139"/>
      <c r="U49" s="139"/>
      <c r="V49" s="139"/>
      <c r="W49" s="139"/>
    </row>
    <row r="50" spans="1:23" s="75" customFormat="1" ht="21.75" customHeight="1" x14ac:dyDescent="0.25">
      <c r="A50" s="63" t="s">
        <v>128</v>
      </c>
      <c r="B50" s="92" t="s">
        <v>129</v>
      </c>
      <c r="C50" s="112">
        <f>+[1]REGIONAL!C49+[1]CENTRAL!C50+[1]Consolidora!C50</f>
        <v>0</v>
      </c>
      <c r="D50" s="112">
        <f>+[1]REGIONAL!D49+[1]CENTRAL!D50+[1]Consolidora!D50</f>
        <v>74057.650999999998</v>
      </c>
      <c r="E50" s="112">
        <f>+[1]REGIONAL!E49+[1]CENTRAL!E50+[1]Consolidora!E50</f>
        <v>0</v>
      </c>
      <c r="F50" s="112">
        <f t="shared" si="17"/>
        <v>74057.650999999998</v>
      </c>
      <c r="G50" s="112">
        <f>+[1]REGIONAL!G49+[1]CENTRAL!G50+[1]Consolidora!G50</f>
        <v>0</v>
      </c>
      <c r="H50" s="112">
        <f>+[1]REGIONAL!H49+[1]CENTRAL!H50+[1]Consolidora!H50</f>
        <v>71057.650999999998</v>
      </c>
      <c r="I50" s="112">
        <f>+[1]REGIONAL!I49+[1]CENTRAL!I50+[1]Consolidora!I50</f>
        <v>0</v>
      </c>
      <c r="J50" s="112">
        <f t="shared" si="7"/>
        <v>71057.650999999998</v>
      </c>
      <c r="K50" s="105">
        <f t="shared" si="1"/>
        <v>0.95949101869299092</v>
      </c>
      <c r="L50" s="112">
        <f t="shared" si="5"/>
        <v>0</v>
      </c>
      <c r="M50" s="112">
        <f t="shared" si="5"/>
        <v>3000</v>
      </c>
      <c r="N50" s="112">
        <f t="shared" si="5"/>
        <v>0</v>
      </c>
      <c r="O50" s="112">
        <f t="shared" si="18"/>
        <v>3000</v>
      </c>
      <c r="P50" s="105">
        <f t="shared" si="15"/>
        <v>4.050898130700905E-2</v>
      </c>
      <c r="Q50" s="140"/>
      <c r="R50" s="137"/>
      <c r="S50" s="137"/>
      <c r="T50" s="137"/>
      <c r="U50" s="137"/>
      <c r="V50" s="137"/>
      <c r="W50" s="137"/>
    </row>
    <row r="51" spans="1:23" s="75" customFormat="1" ht="24.75" customHeight="1" x14ac:dyDescent="0.25">
      <c r="A51" s="63" t="s">
        <v>130</v>
      </c>
      <c r="B51" s="141" t="s">
        <v>131</v>
      </c>
      <c r="C51" s="112">
        <f>+[1]REGIONAL!C50+[1]CENTRAL!C51+[1]Consolidora!C51</f>
        <v>0</v>
      </c>
      <c r="D51" s="112">
        <f>+[1]REGIONAL!D50+[1]CENTRAL!D51+[1]Consolidora!D51</f>
        <v>89000</v>
      </c>
      <c r="E51" s="112">
        <f>+[1]REGIONAL!E50+[1]CENTRAL!E51+[1]Consolidora!E51</f>
        <v>0</v>
      </c>
      <c r="F51" s="112">
        <f t="shared" si="17"/>
        <v>89000</v>
      </c>
      <c r="G51" s="112">
        <f>+[1]REGIONAL!G50+[1]CENTRAL!G51+[1]Consolidora!G51</f>
        <v>0</v>
      </c>
      <c r="H51" s="112">
        <f>+[1]REGIONAL!H50+[1]CENTRAL!H51+[1]Consolidora!H51</f>
        <v>58711</v>
      </c>
      <c r="I51" s="112">
        <f>+[1]REGIONAL!I50+[1]CENTRAL!I51+[1]Consolidora!I51</f>
        <v>0</v>
      </c>
      <c r="J51" s="112">
        <f t="shared" si="7"/>
        <v>58711</v>
      </c>
      <c r="K51" s="105">
        <f t="shared" si="1"/>
        <v>0.65967415730337076</v>
      </c>
      <c r="L51" s="112">
        <f t="shared" si="5"/>
        <v>0</v>
      </c>
      <c r="M51" s="112">
        <f t="shared" si="5"/>
        <v>30289</v>
      </c>
      <c r="N51" s="112">
        <f t="shared" si="5"/>
        <v>0</v>
      </c>
      <c r="O51" s="112">
        <f t="shared" si="18"/>
        <v>30289</v>
      </c>
      <c r="P51" s="105">
        <f t="shared" si="15"/>
        <v>0.34032584269662919</v>
      </c>
      <c r="Q51" s="136"/>
      <c r="R51" s="137"/>
      <c r="S51" s="137"/>
      <c r="T51" s="137"/>
      <c r="U51" s="137"/>
      <c r="V51" s="137"/>
      <c r="W51" s="137"/>
    </row>
    <row r="52" spans="1:23" s="115" customFormat="1" ht="30" customHeight="1" x14ac:dyDescent="0.25">
      <c r="A52" s="63" t="s">
        <v>132</v>
      </c>
      <c r="B52" s="138" t="s">
        <v>133</v>
      </c>
      <c r="C52" s="112">
        <f>+[1]REGIONAL!C51+[1]CENTRAL!C52+[1]Consolidora!C52</f>
        <v>0</v>
      </c>
      <c r="D52" s="112">
        <f>+[1]REGIONAL!D51+[1]CENTRAL!D52+[1]Consolidora!D52</f>
        <v>104000</v>
      </c>
      <c r="E52" s="112">
        <f>+[1]REGIONAL!E51+[1]CENTRAL!E52+[1]Consolidora!E52</f>
        <v>0</v>
      </c>
      <c r="F52" s="112">
        <f t="shared" si="17"/>
        <v>104000</v>
      </c>
      <c r="G52" s="112">
        <f>+[1]REGIONAL!G51+[1]CENTRAL!G52+[1]Consolidora!G52</f>
        <v>0</v>
      </c>
      <c r="H52" s="112">
        <f>+[1]REGIONAL!H51+[1]CENTRAL!H52+[1]Consolidora!H52</f>
        <v>104000</v>
      </c>
      <c r="I52" s="112">
        <f>+[1]REGIONAL!I51+[1]CENTRAL!I52+[1]Consolidora!I52</f>
        <v>0</v>
      </c>
      <c r="J52" s="112">
        <f t="shared" si="7"/>
        <v>104000</v>
      </c>
      <c r="K52" s="105">
        <f t="shared" si="1"/>
        <v>1</v>
      </c>
      <c r="L52" s="112">
        <f t="shared" si="5"/>
        <v>0</v>
      </c>
      <c r="M52" s="112">
        <f t="shared" si="5"/>
        <v>0</v>
      </c>
      <c r="N52" s="112">
        <f t="shared" si="5"/>
        <v>0</v>
      </c>
      <c r="O52" s="112">
        <f t="shared" si="18"/>
        <v>0</v>
      </c>
      <c r="P52" s="105">
        <f t="shared" si="15"/>
        <v>0</v>
      </c>
      <c r="Q52" s="113"/>
      <c r="R52" s="114"/>
      <c r="S52" s="114"/>
      <c r="T52" s="114"/>
      <c r="U52" s="114"/>
      <c r="V52" s="114"/>
      <c r="W52" s="114"/>
    </row>
    <row r="53" spans="1:23" s="115" customFormat="1" ht="22.5" customHeight="1" x14ac:dyDescent="0.25">
      <c r="A53" s="63" t="s">
        <v>134</v>
      </c>
      <c r="B53" s="138" t="s">
        <v>135</v>
      </c>
      <c r="C53" s="112">
        <f>+[1]REGIONAL!C52+[1]CENTRAL!C53+[1]Consolidora!C53</f>
        <v>0</v>
      </c>
      <c r="D53" s="112">
        <f>+[1]REGIONAL!D52+[1]CENTRAL!D53+[1]Consolidora!D53</f>
        <v>50000</v>
      </c>
      <c r="E53" s="112">
        <f>+[1]REGIONAL!E52+[1]CENTRAL!E53+[1]Consolidora!E53</f>
        <v>0</v>
      </c>
      <c r="F53" s="112">
        <f t="shared" si="17"/>
        <v>50000</v>
      </c>
      <c r="G53" s="112">
        <f>+[1]REGIONAL!G52+[1]CENTRAL!G53+[1]Consolidora!G53</f>
        <v>0</v>
      </c>
      <c r="H53" s="112">
        <f>+[1]REGIONAL!H52+[1]CENTRAL!H53+[1]Consolidora!H53</f>
        <v>50000</v>
      </c>
      <c r="I53" s="112">
        <f>+[1]REGIONAL!I52+[1]CENTRAL!I53+[1]Consolidora!I53</f>
        <v>0</v>
      </c>
      <c r="J53" s="112">
        <f t="shared" si="7"/>
        <v>50000</v>
      </c>
      <c r="K53" s="105">
        <f t="shared" si="1"/>
        <v>1</v>
      </c>
      <c r="L53" s="112">
        <f t="shared" si="5"/>
        <v>0</v>
      </c>
      <c r="M53" s="112">
        <f t="shared" si="5"/>
        <v>0</v>
      </c>
      <c r="N53" s="112">
        <f t="shared" si="5"/>
        <v>0</v>
      </c>
      <c r="O53" s="112">
        <f t="shared" si="18"/>
        <v>0</v>
      </c>
      <c r="P53" s="105">
        <f t="shared" si="15"/>
        <v>0</v>
      </c>
      <c r="Q53" s="113"/>
      <c r="R53" s="139"/>
      <c r="S53" s="139"/>
      <c r="T53" s="139"/>
      <c r="U53" s="139"/>
      <c r="V53" s="139"/>
      <c r="W53" s="139"/>
    </row>
    <row r="54" spans="1:23" s="115" customFormat="1" ht="13.5" customHeight="1" x14ac:dyDescent="0.25">
      <c r="A54" s="63"/>
      <c r="B54" s="92"/>
      <c r="C54" s="112"/>
      <c r="D54" s="112"/>
      <c r="E54" s="112"/>
      <c r="F54" s="112"/>
      <c r="G54" s="112"/>
      <c r="H54" s="112"/>
      <c r="I54" s="112"/>
      <c r="J54" s="112"/>
      <c r="K54" s="105"/>
      <c r="L54" s="112">
        <f t="shared" si="5"/>
        <v>0</v>
      </c>
      <c r="M54" s="112">
        <f t="shared" si="5"/>
        <v>0</v>
      </c>
      <c r="N54" s="112">
        <f t="shared" si="5"/>
        <v>0</v>
      </c>
      <c r="O54" s="112"/>
      <c r="P54" s="105"/>
      <c r="Q54" s="113"/>
      <c r="R54" s="139"/>
      <c r="S54" s="139"/>
      <c r="T54" s="139"/>
      <c r="U54" s="139"/>
      <c r="V54" s="139"/>
      <c r="W54" s="139"/>
    </row>
    <row r="55" spans="1:23" s="115" customFormat="1" ht="19.5" customHeight="1" x14ac:dyDescent="0.25">
      <c r="A55" s="119"/>
      <c r="B55" s="121" t="s">
        <v>136</v>
      </c>
      <c r="C55" s="103"/>
      <c r="D55" s="103">
        <f t="shared" ref="D55:I55" si="19">SUM(D56:D64)</f>
        <v>958295.52799999993</v>
      </c>
      <c r="E55" s="103">
        <f t="shared" si="19"/>
        <v>0</v>
      </c>
      <c r="F55" s="103">
        <f t="shared" si="19"/>
        <v>958295.52799999993</v>
      </c>
      <c r="G55" s="103">
        <f t="shared" si="19"/>
        <v>0</v>
      </c>
      <c r="H55" s="103">
        <f t="shared" si="19"/>
        <v>778826.15599999996</v>
      </c>
      <c r="I55" s="103">
        <f t="shared" si="19"/>
        <v>0</v>
      </c>
      <c r="J55" s="103">
        <f t="shared" si="7"/>
        <v>778826.15599999996</v>
      </c>
      <c r="K55" s="105">
        <f t="shared" si="1"/>
        <v>0.81272022381805376</v>
      </c>
      <c r="L55" s="112">
        <f t="shared" si="5"/>
        <v>0</v>
      </c>
      <c r="M55" s="103">
        <f t="shared" si="5"/>
        <v>179469.37199999997</v>
      </c>
      <c r="N55" s="112">
        <f t="shared" si="5"/>
        <v>0</v>
      </c>
      <c r="O55" s="103">
        <f>SUM(O56:O64)</f>
        <v>179469.372</v>
      </c>
      <c r="P55" s="105">
        <f>IF(F55&gt;0,(O55/F55),0)</f>
        <v>0.18727977618194627</v>
      </c>
      <c r="Q55" s="113"/>
      <c r="R55" s="139"/>
      <c r="S55" s="139"/>
      <c r="T55" s="139"/>
      <c r="U55" s="139"/>
      <c r="V55" s="139"/>
      <c r="W55" s="139"/>
    </row>
    <row r="56" spans="1:23" s="75" customFormat="1" ht="27" customHeight="1" x14ac:dyDescent="0.25">
      <c r="A56" s="63">
        <v>10404</v>
      </c>
      <c r="B56" s="142" t="s">
        <v>137</v>
      </c>
      <c r="C56" s="103"/>
      <c r="D56" s="112">
        <f>+[1]CENTRAL!D56</f>
        <v>70000</v>
      </c>
      <c r="E56" s="112">
        <f>+[1]CENTRAL!E56</f>
        <v>0</v>
      </c>
      <c r="F56" s="112">
        <f>+[1]CENTRAL!F56</f>
        <v>70000</v>
      </c>
      <c r="G56" s="112">
        <f>+[1]CENTRAL!G56</f>
        <v>0</v>
      </c>
      <c r="H56" s="112">
        <f>+[1]CENTRAL!H56</f>
        <v>70000</v>
      </c>
      <c r="I56" s="112">
        <f>+[1]CENTRAL!I56</f>
        <v>0</v>
      </c>
      <c r="J56" s="112">
        <f t="shared" si="7"/>
        <v>70000</v>
      </c>
      <c r="K56" s="105">
        <f t="shared" si="1"/>
        <v>1</v>
      </c>
      <c r="L56" s="112">
        <f t="shared" si="5"/>
        <v>0</v>
      </c>
      <c r="M56" s="112">
        <f t="shared" si="5"/>
        <v>0</v>
      </c>
      <c r="N56" s="112">
        <f t="shared" si="5"/>
        <v>0</v>
      </c>
      <c r="O56" s="112">
        <f>+L56+M56+N56</f>
        <v>0</v>
      </c>
      <c r="P56" s="105">
        <f>IF(F56&gt;0,(O56/F56),0)</f>
        <v>0</v>
      </c>
      <c r="Q56" s="136"/>
      <c r="R56" s="137"/>
      <c r="S56" s="137"/>
      <c r="T56" s="137"/>
      <c r="U56" s="137"/>
      <c r="V56" s="137"/>
      <c r="W56" s="137"/>
    </row>
    <row r="57" spans="1:23" s="115" customFormat="1" ht="30" customHeight="1" x14ac:dyDescent="0.25">
      <c r="A57" s="119">
        <v>10499</v>
      </c>
      <c r="B57" s="141" t="s">
        <v>138</v>
      </c>
      <c r="C57" s="112"/>
      <c r="D57" s="112">
        <f>+[1]CENTRAL!D57</f>
        <v>43248</v>
      </c>
      <c r="E57" s="112">
        <f>+[1]CENTRAL!E57</f>
        <v>0</v>
      </c>
      <c r="F57" s="112">
        <f>+[1]CENTRAL!F57</f>
        <v>43248</v>
      </c>
      <c r="G57" s="112">
        <f>+[1]CENTRAL!G57</f>
        <v>0</v>
      </c>
      <c r="H57" s="112">
        <f>+[1]CENTRAL!H57</f>
        <v>43248</v>
      </c>
      <c r="I57" s="112">
        <f>+[1]CENTRAL!I57</f>
        <v>0</v>
      </c>
      <c r="J57" s="112">
        <f t="shared" si="7"/>
        <v>43248</v>
      </c>
      <c r="K57" s="105">
        <f t="shared" si="1"/>
        <v>1</v>
      </c>
      <c r="L57" s="112">
        <f t="shared" si="5"/>
        <v>0</v>
      </c>
      <c r="M57" s="112">
        <f t="shared" si="5"/>
        <v>0</v>
      </c>
      <c r="N57" s="112">
        <f t="shared" si="5"/>
        <v>0</v>
      </c>
      <c r="O57" s="112">
        <f>+L57+M57+N57</f>
        <v>0</v>
      </c>
      <c r="P57" s="105">
        <f>IF(F57&gt;0,(O57/F57),0)</f>
        <v>0</v>
      </c>
      <c r="Q57" s="113"/>
      <c r="R57" s="143">
        <f>[1]CENTRAL!R56-[1]CENTRAL!R57</f>
        <v>0</v>
      </c>
      <c r="S57" s="143"/>
      <c r="T57" s="114"/>
      <c r="U57" s="114"/>
      <c r="V57" s="114"/>
      <c r="W57" s="114"/>
    </row>
    <row r="58" spans="1:23" s="115" customFormat="1" ht="23.25" customHeight="1" x14ac:dyDescent="0.25">
      <c r="A58" s="63">
        <v>10499</v>
      </c>
      <c r="B58" s="141" t="s">
        <v>139</v>
      </c>
      <c r="C58" s="112"/>
      <c r="D58" s="112">
        <f>+[1]CENTRAL!D58</f>
        <v>2731.2560000000003</v>
      </c>
      <c r="E58" s="112">
        <f>+[1]CENTRAL!E58</f>
        <v>0</v>
      </c>
      <c r="F58" s="112">
        <f>+[1]CENTRAL!F58</f>
        <v>2731.2560000000003</v>
      </c>
      <c r="G58" s="112">
        <f>+[1]CENTRAL!G58</f>
        <v>0</v>
      </c>
      <c r="H58" s="112">
        <f>+[1]CENTRAL!H58</f>
        <v>2731.2559999999999</v>
      </c>
      <c r="I58" s="112">
        <f>+[1]CENTRAL!I58</f>
        <v>0</v>
      </c>
      <c r="J58" s="112">
        <f t="shared" si="7"/>
        <v>2731.2559999999999</v>
      </c>
      <c r="K58" s="105">
        <f t="shared" si="1"/>
        <v>0.99999999999999989</v>
      </c>
      <c r="L58" s="112">
        <f t="shared" si="5"/>
        <v>0</v>
      </c>
      <c r="M58" s="112">
        <f t="shared" si="5"/>
        <v>0</v>
      </c>
      <c r="N58" s="112">
        <f t="shared" si="5"/>
        <v>0</v>
      </c>
      <c r="O58" s="112">
        <f>+L58+M58+N58</f>
        <v>0</v>
      </c>
      <c r="P58" s="105">
        <f>IF(F58&gt;0,(O58/F58),0)</f>
        <v>0</v>
      </c>
      <c r="Q58" s="113"/>
      <c r="T58" s="114"/>
      <c r="U58" s="114"/>
      <c r="V58" s="114"/>
      <c r="W58" s="114"/>
    </row>
    <row r="59" spans="1:23" s="118" customFormat="1" ht="24.75" customHeight="1" x14ac:dyDescent="0.25">
      <c r="A59" s="119"/>
      <c r="B59" s="144"/>
      <c r="C59" s="145"/>
      <c r="D59" s="112"/>
      <c r="E59" s="112"/>
      <c r="F59" s="112"/>
      <c r="G59" s="112"/>
      <c r="H59" s="112"/>
      <c r="I59" s="112"/>
      <c r="J59" s="112"/>
      <c r="K59" s="105">
        <f t="shared" si="1"/>
        <v>0</v>
      </c>
      <c r="L59" s="112">
        <f t="shared" si="5"/>
        <v>0</v>
      </c>
      <c r="M59" s="112">
        <f t="shared" si="5"/>
        <v>0</v>
      </c>
      <c r="N59" s="112">
        <f t="shared" si="5"/>
        <v>0</v>
      </c>
      <c r="O59" s="112"/>
      <c r="P59" s="105"/>
      <c r="Q59" s="146"/>
      <c r="T59" s="117"/>
      <c r="U59" s="117"/>
      <c r="V59" s="117"/>
      <c r="W59" s="117"/>
    </row>
    <row r="60" spans="1:23" s="118" customFormat="1" ht="33" customHeight="1" x14ac:dyDescent="0.25">
      <c r="A60" s="63">
        <v>10499</v>
      </c>
      <c r="B60" s="144" t="s">
        <v>140</v>
      </c>
      <c r="C60" s="145"/>
      <c r="D60" s="112">
        <f>+[1]CENTRAL!D60</f>
        <v>281600</v>
      </c>
      <c r="E60" s="112">
        <f>+[1]CENTRAL!E60</f>
        <v>0</v>
      </c>
      <c r="F60" s="112">
        <f>+[1]CENTRAL!F60</f>
        <v>281600</v>
      </c>
      <c r="G60" s="112">
        <f>+[1]CENTRAL!G60</f>
        <v>0</v>
      </c>
      <c r="H60" s="112">
        <f>+[1]CENTRAL!H60</f>
        <v>281600</v>
      </c>
      <c r="I60" s="112">
        <f>+[1]CENTRAL!I60</f>
        <v>0</v>
      </c>
      <c r="J60" s="112">
        <f t="shared" si="7"/>
        <v>281600</v>
      </c>
      <c r="K60" s="105">
        <f t="shared" si="1"/>
        <v>1</v>
      </c>
      <c r="L60" s="112">
        <f t="shared" si="5"/>
        <v>0</v>
      </c>
      <c r="M60" s="112">
        <f t="shared" si="5"/>
        <v>0</v>
      </c>
      <c r="N60" s="112">
        <f t="shared" si="5"/>
        <v>0</v>
      </c>
      <c r="O60" s="112">
        <f>+L60+M60+N60</f>
        <v>0</v>
      </c>
      <c r="P60" s="105">
        <f>IF(F60&gt;0,(O60/F60),0)</f>
        <v>0</v>
      </c>
      <c r="Q60" s="146"/>
      <c r="R60" s="147"/>
      <c r="S60" s="143"/>
      <c r="T60" s="117"/>
      <c r="U60" s="117"/>
      <c r="V60" s="117"/>
      <c r="W60" s="117"/>
    </row>
    <row r="61" spans="1:23" s="118" customFormat="1" ht="22.5" customHeight="1" x14ac:dyDescent="0.25">
      <c r="A61" s="119">
        <v>10203</v>
      </c>
      <c r="B61" s="144" t="s">
        <v>141</v>
      </c>
      <c r="C61" s="112"/>
      <c r="D61" s="112">
        <f>+[1]CENTRAL!D61</f>
        <v>100000</v>
      </c>
      <c r="E61" s="112">
        <f>+[1]CENTRAL!E61</f>
        <v>0</v>
      </c>
      <c r="F61" s="112">
        <f>+[1]CENTRAL!F61</f>
        <v>100000</v>
      </c>
      <c r="G61" s="112">
        <f>+[1]CENTRAL!G61</f>
        <v>0</v>
      </c>
      <c r="H61" s="112">
        <f>+[1]CENTRAL!H61</f>
        <v>100000</v>
      </c>
      <c r="I61" s="112">
        <f>+[1]CENTRAL!I61</f>
        <v>0</v>
      </c>
      <c r="J61" s="112">
        <f t="shared" si="7"/>
        <v>100000</v>
      </c>
      <c r="K61" s="105">
        <f t="shared" si="1"/>
        <v>1</v>
      </c>
      <c r="L61" s="112">
        <f t="shared" si="5"/>
        <v>0</v>
      </c>
      <c r="M61" s="112">
        <f t="shared" si="5"/>
        <v>0</v>
      </c>
      <c r="N61" s="112">
        <f t="shared" si="5"/>
        <v>0</v>
      </c>
      <c r="O61" s="112">
        <f>+L61+M61+N61</f>
        <v>0</v>
      </c>
      <c r="P61" s="105">
        <f>IF(F61&gt;0,(O61/F61),0)</f>
        <v>0</v>
      </c>
      <c r="Q61" s="116"/>
      <c r="R61" s="147"/>
      <c r="S61" s="143"/>
      <c r="T61" s="139"/>
      <c r="U61" s="139"/>
      <c r="V61" s="139"/>
      <c r="W61" s="139"/>
    </row>
    <row r="62" spans="1:23" s="118" customFormat="1" ht="31.5" customHeight="1" x14ac:dyDescent="0.25">
      <c r="A62" s="63">
        <v>29901</v>
      </c>
      <c r="B62" s="144" t="s">
        <v>142</v>
      </c>
      <c r="C62" s="148"/>
      <c r="D62" s="112">
        <f>+[1]CENTRAL!D62</f>
        <v>87306.9</v>
      </c>
      <c r="E62" s="112">
        <f>+[1]CENTRAL!E62</f>
        <v>0</v>
      </c>
      <c r="F62" s="112">
        <f>+[1]CENTRAL!F62</f>
        <v>87306.9</v>
      </c>
      <c r="G62" s="112">
        <f>+[1]CENTRAL!G62</f>
        <v>0</v>
      </c>
      <c r="H62" s="112">
        <f>+[1]CENTRAL!H62</f>
        <v>87306.9</v>
      </c>
      <c r="I62" s="112">
        <f>+[1]CENTRAL!I62</f>
        <v>0</v>
      </c>
      <c r="J62" s="112">
        <f t="shared" si="7"/>
        <v>87306.9</v>
      </c>
      <c r="K62" s="105">
        <f t="shared" si="1"/>
        <v>1</v>
      </c>
      <c r="L62" s="112">
        <f t="shared" si="5"/>
        <v>0</v>
      </c>
      <c r="M62" s="112">
        <f t="shared" si="5"/>
        <v>0</v>
      </c>
      <c r="N62" s="112">
        <f t="shared" si="5"/>
        <v>0</v>
      </c>
      <c r="O62" s="112">
        <f>+L62+M62+N62</f>
        <v>0</v>
      </c>
      <c r="P62" s="105">
        <f>IF(F62&gt;0,(O62/F62),0)</f>
        <v>0</v>
      </c>
      <c r="Q62" s="146"/>
      <c r="R62" s="147"/>
      <c r="S62" s="143"/>
      <c r="T62" s="117"/>
      <c r="U62" s="117"/>
      <c r="V62" s="117"/>
      <c r="W62" s="117"/>
    </row>
    <row r="63" spans="1:23" s="118" customFormat="1" ht="30" customHeight="1" x14ac:dyDescent="0.25">
      <c r="A63" s="119">
        <v>29903</v>
      </c>
      <c r="B63" s="144" t="s">
        <v>143</v>
      </c>
      <c r="C63" s="149"/>
      <c r="D63" s="112">
        <f>+[1]CENTRAL!D63</f>
        <v>193940</v>
      </c>
      <c r="E63" s="112">
        <f>+[1]CENTRAL!E63</f>
        <v>0</v>
      </c>
      <c r="F63" s="112">
        <f>+[1]CENTRAL!F63</f>
        <v>193940</v>
      </c>
      <c r="G63" s="112">
        <f>+[1]CENTRAL!G63</f>
        <v>0</v>
      </c>
      <c r="H63" s="112">
        <f>+[1]CENTRAL!H63</f>
        <v>193940</v>
      </c>
      <c r="I63" s="112">
        <f>+[1]CENTRAL!I63</f>
        <v>0</v>
      </c>
      <c r="J63" s="112">
        <f t="shared" si="7"/>
        <v>193940</v>
      </c>
      <c r="K63" s="105">
        <f t="shared" si="1"/>
        <v>1</v>
      </c>
      <c r="L63" s="112">
        <f t="shared" si="5"/>
        <v>0</v>
      </c>
      <c r="M63" s="112">
        <f t="shared" si="5"/>
        <v>0</v>
      </c>
      <c r="N63" s="112">
        <f t="shared" si="5"/>
        <v>0</v>
      </c>
      <c r="O63" s="112">
        <f>+L63+M63+N63</f>
        <v>0</v>
      </c>
      <c r="P63" s="105">
        <f>IF(F63&gt;0,(O63/F63),0)</f>
        <v>0</v>
      </c>
      <c r="Q63" s="116"/>
      <c r="R63" s="117"/>
      <c r="S63" s="143"/>
      <c r="T63" s="117"/>
      <c r="U63" s="117"/>
      <c r="V63" s="117"/>
      <c r="W63" s="117"/>
    </row>
    <row r="64" spans="1:23" s="115" customFormat="1" ht="18" customHeight="1" x14ac:dyDescent="0.25">
      <c r="A64" s="115">
        <v>29904</v>
      </c>
      <c r="B64" s="144" t="s">
        <v>144</v>
      </c>
      <c r="C64" s="149"/>
      <c r="D64" s="112">
        <f>+[1]CENTRAL!D64</f>
        <v>179469.372</v>
      </c>
      <c r="E64" s="112">
        <f>+[1]CENTRAL!E64</f>
        <v>0</v>
      </c>
      <c r="F64" s="112">
        <f>+[1]CENTRAL!F64</f>
        <v>179469.372</v>
      </c>
      <c r="G64" s="112">
        <f>+[1]CENTRAL!G64</f>
        <v>0</v>
      </c>
      <c r="H64" s="112">
        <f>+[1]CENTRAL!H64</f>
        <v>0</v>
      </c>
      <c r="I64" s="112">
        <f>+[1]CENTRAL!I64</f>
        <v>0</v>
      </c>
      <c r="J64" s="112">
        <f t="shared" si="7"/>
        <v>0</v>
      </c>
      <c r="K64" s="105">
        <f t="shared" si="1"/>
        <v>0</v>
      </c>
      <c r="L64" s="112">
        <f t="shared" si="5"/>
        <v>0</v>
      </c>
      <c r="M64" s="112">
        <f t="shared" si="5"/>
        <v>179469.372</v>
      </c>
      <c r="N64" s="112">
        <f t="shared" si="5"/>
        <v>0</v>
      </c>
      <c r="O64" s="112">
        <f>+L64+M64+N64</f>
        <v>179469.372</v>
      </c>
      <c r="P64" s="105">
        <f>IF(F64&gt;0,(O64/F64),0)</f>
        <v>1</v>
      </c>
      <c r="Q64" s="113"/>
      <c r="R64" s="114"/>
      <c r="S64" s="114"/>
      <c r="T64" s="114"/>
      <c r="U64" s="114"/>
      <c r="V64" s="114"/>
      <c r="W64" s="114"/>
    </row>
    <row r="65" spans="1:30" s="75" customFormat="1" ht="21" customHeight="1" x14ac:dyDescent="0.25">
      <c r="A65" s="115"/>
      <c r="B65" s="144"/>
      <c r="C65" s="149"/>
      <c r="D65" s="112"/>
      <c r="E65" s="112"/>
      <c r="F65" s="112"/>
      <c r="G65" s="112"/>
      <c r="H65" s="112"/>
      <c r="I65" s="112"/>
      <c r="J65" s="112"/>
      <c r="K65" s="105"/>
      <c r="L65" s="112">
        <f t="shared" si="5"/>
        <v>0</v>
      </c>
      <c r="M65" s="112">
        <f t="shared" si="5"/>
        <v>0</v>
      </c>
      <c r="N65" s="112">
        <f t="shared" si="5"/>
        <v>0</v>
      </c>
      <c r="O65" s="112"/>
      <c r="P65" s="105"/>
      <c r="Q65" s="136"/>
      <c r="R65" s="137"/>
      <c r="S65" s="137"/>
      <c r="T65" s="137"/>
      <c r="U65" s="137"/>
      <c r="V65" s="137"/>
      <c r="W65" s="137"/>
    </row>
    <row r="66" spans="1:30" s="150" customFormat="1" ht="19.5" customHeight="1" x14ac:dyDescent="0.25">
      <c r="A66" s="150">
        <v>60108</v>
      </c>
      <c r="B66" s="151" t="s">
        <v>145</v>
      </c>
      <c r="C66" s="131">
        <f>+[1]CENTRAL!C66</f>
        <v>600000</v>
      </c>
      <c r="D66" s="131">
        <f>+[1]CENTRAL!D66</f>
        <v>300000</v>
      </c>
      <c r="E66" s="131">
        <f>+[1]CENTRAL!E66</f>
        <v>0</v>
      </c>
      <c r="F66" s="131">
        <f>+[1]CENTRAL!F66</f>
        <v>900000</v>
      </c>
      <c r="G66" s="131">
        <f>+[1]CENTRAL!G66</f>
        <v>0</v>
      </c>
      <c r="H66" s="131">
        <f>+[1]CENTRAL!H66</f>
        <v>300000</v>
      </c>
      <c r="I66" s="131">
        <f>+[1]CENTRAL!I66</f>
        <v>0</v>
      </c>
      <c r="J66" s="103">
        <f t="shared" si="7"/>
        <v>300000</v>
      </c>
      <c r="K66" s="105">
        <f>IF(F66&gt;0,(J66/F66),0)</f>
        <v>0.33333333333333331</v>
      </c>
      <c r="L66" s="103">
        <f t="shared" si="5"/>
        <v>600000</v>
      </c>
      <c r="M66" s="112">
        <f t="shared" si="5"/>
        <v>0</v>
      </c>
      <c r="N66" s="112">
        <f t="shared" si="5"/>
        <v>0</v>
      </c>
      <c r="O66" s="131">
        <f>+L66+M66+N66</f>
        <v>600000</v>
      </c>
      <c r="P66" s="132">
        <f>IF(F66&gt;0,(O66/F66),0)</f>
        <v>0.66666666666666663</v>
      </c>
      <c r="Q66" s="152"/>
      <c r="R66" s="153"/>
      <c r="S66" s="153"/>
      <c r="T66" s="153"/>
      <c r="U66" s="153"/>
      <c r="V66" s="153"/>
      <c r="W66" s="153"/>
    </row>
    <row r="67" spans="1:30" s="63" customFormat="1" ht="15" x14ac:dyDescent="0.25">
      <c r="B67" s="92" t="s">
        <v>146</v>
      </c>
      <c r="C67" s="112">
        <f>12468.27716+17621.89281</f>
        <v>30090.169970000003</v>
      </c>
      <c r="D67" s="112"/>
      <c r="E67" s="112"/>
      <c r="F67" s="154">
        <f>+C67+D67+E67</f>
        <v>30090.169970000003</v>
      </c>
      <c r="G67" s="112">
        <v>21252.41</v>
      </c>
      <c r="H67" s="112"/>
      <c r="I67" s="112"/>
      <c r="J67" s="112">
        <f t="shared" si="7"/>
        <v>21252.41</v>
      </c>
      <c r="K67" s="105">
        <f>IF(F67&gt;0,(J67/F67),0)</f>
        <v>0.70629079268042427</v>
      </c>
      <c r="L67" s="103">
        <f t="shared" si="5"/>
        <v>8837.7599700000028</v>
      </c>
      <c r="M67" s="103">
        <f t="shared" si="5"/>
        <v>0</v>
      </c>
      <c r="N67" s="103">
        <f t="shared" si="5"/>
        <v>0</v>
      </c>
      <c r="O67" s="131">
        <f>+L67+M67+N67</f>
        <v>8837.7599700000028</v>
      </c>
      <c r="P67" s="132">
        <f>IF(F67&gt;0,(O67/F67),0)</f>
        <v>0.29370920731957573</v>
      </c>
      <c r="Q67" s="75"/>
      <c r="R67" s="75"/>
      <c r="S67" s="75"/>
      <c r="T67" s="75"/>
      <c r="U67" s="75"/>
      <c r="V67" s="75"/>
      <c r="W67" s="75"/>
      <c r="X67" s="75"/>
      <c r="Y67" s="75"/>
      <c r="Z67" s="75"/>
      <c r="AA67" s="75"/>
      <c r="AB67" s="75"/>
      <c r="AC67" s="75"/>
      <c r="AD67" s="75"/>
    </row>
    <row r="68" spans="1:30" s="126" customFormat="1" ht="15.75" thickBot="1" x14ac:dyDescent="0.3">
      <c r="B68" s="155" t="s">
        <v>147</v>
      </c>
      <c r="C68" s="103">
        <v>457176.66</v>
      </c>
      <c r="D68" s="103"/>
      <c r="E68" s="103">
        <v>4390854.72</v>
      </c>
      <c r="F68" s="103">
        <f>+C68+D68+E68</f>
        <v>4848031.38</v>
      </c>
      <c r="G68" s="103">
        <f>+C68</f>
        <v>457176.66</v>
      </c>
      <c r="H68" s="103"/>
      <c r="I68" s="103">
        <f>4390854.72-20</f>
        <v>4390834.72</v>
      </c>
      <c r="J68" s="103">
        <f>+G68+H68+I68</f>
        <v>4848011.38</v>
      </c>
      <c r="K68" s="105">
        <f>IF(F68&gt;0,(J68/F68),0)</f>
        <v>0.9999958746141614</v>
      </c>
      <c r="L68" s="103">
        <f t="shared" si="5"/>
        <v>0</v>
      </c>
      <c r="M68" s="131"/>
      <c r="N68" s="103">
        <f t="shared" si="5"/>
        <v>20</v>
      </c>
      <c r="O68" s="131">
        <f>+L68+M68+N68</f>
        <v>20</v>
      </c>
      <c r="P68" s="132">
        <f>IF(F68&gt;0,(O68/F68),0)</f>
        <v>4.1253858385710366E-6</v>
      </c>
      <c r="Q68" s="110"/>
      <c r="R68" s="110"/>
      <c r="S68" s="110"/>
      <c r="T68" s="110"/>
      <c r="U68" s="110"/>
      <c r="V68" s="110"/>
      <c r="W68" s="110"/>
      <c r="X68" s="110"/>
      <c r="Y68" s="110"/>
      <c r="Z68" s="110"/>
      <c r="AA68" s="110"/>
      <c r="AB68" s="110"/>
      <c r="AC68" s="110"/>
      <c r="AD68" s="110"/>
    </row>
    <row r="69" spans="1:30" s="108" customFormat="1" ht="17.25" customHeight="1" thickBot="1" x14ac:dyDescent="0.3">
      <c r="A69" s="156"/>
      <c r="B69" s="157" t="s">
        <v>11</v>
      </c>
      <c r="C69" s="158">
        <f>+C10+C40+C55+C66+C67+C68</f>
        <v>23821056.011969998</v>
      </c>
      <c r="D69" s="158">
        <f>+D10+D40+D55+D66+D67</f>
        <v>13289357.809999999</v>
      </c>
      <c r="E69" s="158">
        <f>+E10+E40+E55+E66+E67+E68</f>
        <v>59912876.486000009</v>
      </c>
      <c r="F69" s="158">
        <f>+F10+F40+F55+F66+F67+F68</f>
        <v>97023290.307970002</v>
      </c>
      <c r="G69" s="158">
        <f>+G10+G40+G55+G66+G67+G68</f>
        <v>21749077.848999999</v>
      </c>
      <c r="H69" s="158">
        <f t="shared" ref="H69:M69" si="20">+H10+H40+H55+H66+H67</f>
        <v>11729841.809</v>
      </c>
      <c r="I69" s="158">
        <f>+I10+I40+I55+I66+I67+I68</f>
        <v>59845873.453999996</v>
      </c>
      <c r="J69" s="158">
        <f>+J10+J40+J55+J66+J67+J68</f>
        <v>93324793.111999989</v>
      </c>
      <c r="K69" s="159">
        <f>IF(F69&gt;0,(J69/F69),0)</f>
        <v>0.96188031570326782</v>
      </c>
      <c r="L69" s="158">
        <f t="shared" si="20"/>
        <v>2071978.1629700011</v>
      </c>
      <c r="M69" s="158">
        <f t="shared" si="20"/>
        <v>1559516.0009999999</v>
      </c>
      <c r="N69" s="158">
        <f>+N10+N40+N55+N66+N67</f>
        <v>66983.032000002626</v>
      </c>
      <c r="O69" s="158">
        <f>+O10+O40+O55+O66+O67</f>
        <v>3698477.1959700012</v>
      </c>
      <c r="P69" s="159">
        <f>IF(F69&gt;0,(O69/F69),0)</f>
        <v>3.8119478160659623E-2</v>
      </c>
      <c r="Q69" s="106"/>
      <c r="R69" s="106"/>
      <c r="S69" s="107"/>
      <c r="T69" s="107"/>
      <c r="U69" s="107"/>
      <c r="V69" s="107"/>
      <c r="W69" s="107"/>
    </row>
    <row r="70" spans="1:30" s="75" customFormat="1" ht="23.25" customHeight="1" x14ac:dyDescent="0.2">
      <c r="B70" s="160"/>
      <c r="C70" s="161"/>
      <c r="D70" s="160"/>
      <c r="E70" s="162"/>
      <c r="F70" s="163"/>
      <c r="G70" s="164"/>
      <c r="H70" s="165"/>
      <c r="I70" s="165"/>
      <c r="J70" s="162"/>
      <c r="K70" s="166"/>
      <c r="L70" s="166"/>
      <c r="M70" s="165"/>
      <c r="N70" s="165"/>
      <c r="O70" s="165"/>
      <c r="P70" s="166"/>
    </row>
    <row r="71" spans="1:30" x14ac:dyDescent="0.2">
      <c r="B71" s="167" t="s">
        <v>155</v>
      </c>
      <c r="C71" s="168"/>
    </row>
    <row r="72" spans="1:30" x14ac:dyDescent="0.2">
      <c r="C72" s="168"/>
      <c r="L72" s="66" t="s">
        <v>148</v>
      </c>
    </row>
    <row r="73" spans="1:30" x14ac:dyDescent="0.2">
      <c r="C73" s="168"/>
      <c r="G73" s="169">
        <f>SUM(G74:G78)</f>
        <v>21270648.778999999</v>
      </c>
      <c r="H73" s="169">
        <f>SUM(H74:H78)</f>
        <v>7122276.7640000004</v>
      </c>
      <c r="I73" s="169">
        <f>SUM(I74:I78)</f>
        <v>55455038.733999997</v>
      </c>
      <c r="J73" s="169">
        <f>SUM(J74:J78)</f>
        <v>83847964.276999995</v>
      </c>
    </row>
    <row r="74" spans="1:30" x14ac:dyDescent="0.2">
      <c r="B74" s="167" t="s">
        <v>102</v>
      </c>
      <c r="G74" s="169">
        <f>G13+G18+G28+G30+G33+G35</f>
        <v>17739294.728999998</v>
      </c>
      <c r="H74" s="169">
        <f>H13+H18+H28+H30+H33+H35</f>
        <v>6223660.1950000003</v>
      </c>
      <c r="I74" s="169">
        <f>I13+I18+I28+I30+I33+I35</f>
        <v>7622448.1739999996</v>
      </c>
      <c r="J74" s="169">
        <f>J13+J18+J28+J30+J33+J35</f>
        <v>31585403.098000001</v>
      </c>
    </row>
    <row r="75" spans="1:30" x14ac:dyDescent="0.2">
      <c r="B75" s="167" t="s">
        <v>103</v>
      </c>
      <c r="G75" s="169">
        <f>G15+G20+G25+G31</f>
        <v>183742.36300000001</v>
      </c>
      <c r="H75" s="169">
        <f>H15+H20+H25+H31</f>
        <v>116463.90100000001</v>
      </c>
      <c r="I75" s="169">
        <f>I15+I20+I25+I31</f>
        <v>287310.04499999998</v>
      </c>
      <c r="J75" s="169">
        <f>J15+J20+J25+J31</f>
        <v>587516.30900000001</v>
      </c>
    </row>
    <row r="76" spans="1:30" x14ac:dyDescent="0.2">
      <c r="B76" s="167" t="s">
        <v>104</v>
      </c>
      <c r="G76" s="169">
        <f>G16+G21+G26</f>
        <v>1187373.558</v>
      </c>
      <c r="H76" s="169">
        <f>H16+H21+H26</f>
        <v>682648.76199999999</v>
      </c>
      <c r="I76" s="169">
        <f>I16+I21+I26</f>
        <v>0</v>
      </c>
      <c r="J76" s="169">
        <f>J16+J21+J26</f>
        <v>1870022.3199999998</v>
      </c>
    </row>
    <row r="77" spans="1:30" x14ac:dyDescent="0.2">
      <c r="B77" s="167" t="s">
        <v>107</v>
      </c>
      <c r="G77" s="170">
        <f>G24</f>
        <v>0</v>
      </c>
      <c r="H77" s="170">
        <f>H24</f>
        <v>0</v>
      </c>
      <c r="I77" s="170">
        <f>I24</f>
        <v>47545280.515000001</v>
      </c>
      <c r="J77" s="170">
        <f>J24</f>
        <v>47545280.515000001</v>
      </c>
    </row>
    <row r="78" spans="1:30" x14ac:dyDescent="0.2">
      <c r="B78" s="167" t="s">
        <v>149</v>
      </c>
      <c r="G78" s="170">
        <f>G38</f>
        <v>2160238.1290000002</v>
      </c>
      <c r="H78" s="170">
        <f>H38</f>
        <v>99503.905999999988</v>
      </c>
      <c r="I78" s="170">
        <f>I38</f>
        <v>0</v>
      </c>
      <c r="J78" s="170">
        <f>J38</f>
        <v>2259742.0350000001</v>
      </c>
    </row>
    <row r="80" spans="1:30" x14ac:dyDescent="0.2">
      <c r="B80" s="167" t="s">
        <v>150</v>
      </c>
      <c r="L80" s="74">
        <f>L81+L82+L83</f>
        <v>20347268.227999996</v>
      </c>
    </row>
    <row r="81" spans="2:12" x14ac:dyDescent="0.2">
      <c r="B81" s="171" t="s">
        <v>151</v>
      </c>
      <c r="G81" s="169">
        <f>G13+G35</f>
        <v>17699299.728999998</v>
      </c>
      <c r="H81" s="169">
        <f>H13+H35</f>
        <v>6223660.1950000003</v>
      </c>
      <c r="I81" s="169">
        <f>I13+I35</f>
        <v>989542.53300000005</v>
      </c>
      <c r="J81" s="169">
        <f>J13+J35</f>
        <v>24912502.456999999</v>
      </c>
      <c r="L81" s="74">
        <f>G81+I81</f>
        <v>18688842.261999998</v>
      </c>
    </row>
    <row r="82" spans="2:12" x14ac:dyDescent="0.2">
      <c r="B82" s="171" t="s">
        <v>152</v>
      </c>
      <c r="G82" s="169">
        <f>G15+G31</f>
        <v>183742.36300000001</v>
      </c>
      <c r="H82" s="169">
        <f>H15+H31</f>
        <v>116463.90100000001</v>
      </c>
      <c r="I82" s="169">
        <f>I15+I31</f>
        <v>287310.04499999998</v>
      </c>
      <c r="J82" s="169">
        <f>J15+J31</f>
        <v>587516.30900000001</v>
      </c>
      <c r="L82" s="74">
        <f t="shared" ref="L82:L89" si="21">G82+I82</f>
        <v>471052.408</v>
      </c>
    </row>
    <row r="83" spans="2:12" x14ac:dyDescent="0.2">
      <c r="B83" s="171" t="s">
        <v>153</v>
      </c>
      <c r="G83" s="170">
        <f>G16</f>
        <v>1187373.558</v>
      </c>
      <c r="H83" s="170">
        <f t="shared" ref="H83:J84" si="22">H16</f>
        <v>682648.76199999999</v>
      </c>
      <c r="I83" s="170">
        <f t="shared" si="22"/>
        <v>0</v>
      </c>
      <c r="J83" s="170">
        <f t="shared" si="22"/>
        <v>1870022.3199999998</v>
      </c>
      <c r="L83" s="74">
        <f t="shared" si="21"/>
        <v>1187373.558</v>
      </c>
    </row>
    <row r="84" spans="2:12" x14ac:dyDescent="0.2">
      <c r="B84" s="167" t="s">
        <v>71</v>
      </c>
      <c r="G84" s="170">
        <f>G17</f>
        <v>0</v>
      </c>
      <c r="H84" s="170">
        <f t="shared" si="22"/>
        <v>0</v>
      </c>
      <c r="I84" s="170">
        <f t="shared" si="22"/>
        <v>6412143.0099999998</v>
      </c>
      <c r="J84" s="170">
        <f t="shared" si="22"/>
        <v>6412143.0099999998</v>
      </c>
      <c r="L84" s="74">
        <f t="shared" si="21"/>
        <v>6412143.0099999998</v>
      </c>
    </row>
    <row r="85" spans="2:12" x14ac:dyDescent="0.2">
      <c r="B85" s="167" t="s">
        <v>6</v>
      </c>
      <c r="G85" s="170">
        <f>G22</f>
        <v>0</v>
      </c>
      <c r="H85" s="170">
        <f>H22</f>
        <v>0</v>
      </c>
      <c r="I85" s="170">
        <f>I22</f>
        <v>47545280.515000001</v>
      </c>
      <c r="J85" s="170">
        <f>J22</f>
        <v>47545280.515000001</v>
      </c>
      <c r="L85" s="74">
        <f t="shared" si="21"/>
        <v>47545280.515000001</v>
      </c>
    </row>
    <row r="86" spans="2:12" x14ac:dyDescent="0.2">
      <c r="B86" s="167" t="s">
        <v>154</v>
      </c>
      <c r="G86" s="170">
        <f>G32</f>
        <v>0</v>
      </c>
      <c r="H86" s="170">
        <f>H32</f>
        <v>0</v>
      </c>
      <c r="I86" s="170">
        <f>I32</f>
        <v>220762.63099999999</v>
      </c>
      <c r="J86" s="170">
        <f>J32</f>
        <v>220762.63099999999</v>
      </c>
      <c r="L86" s="74">
        <f t="shared" si="21"/>
        <v>220762.63099999999</v>
      </c>
    </row>
    <row r="87" spans="2:12" x14ac:dyDescent="0.2">
      <c r="B87" s="167" t="s">
        <v>69</v>
      </c>
      <c r="G87" s="170">
        <f>G27</f>
        <v>39995</v>
      </c>
      <c r="H87" s="170">
        <f>H27</f>
        <v>0</v>
      </c>
      <c r="I87" s="170">
        <f>I27</f>
        <v>0</v>
      </c>
      <c r="J87" s="170">
        <f>J27</f>
        <v>39995</v>
      </c>
      <c r="L87" s="74">
        <f t="shared" si="21"/>
        <v>39995</v>
      </c>
    </row>
    <row r="88" spans="2:12" x14ac:dyDescent="0.2">
      <c r="B88" s="167" t="s">
        <v>149</v>
      </c>
      <c r="G88" s="170">
        <f>G38</f>
        <v>2160238.1290000002</v>
      </c>
      <c r="H88" s="170">
        <f>H38</f>
        <v>99503.905999999988</v>
      </c>
      <c r="I88" s="170">
        <f>I38</f>
        <v>0</v>
      </c>
      <c r="J88" s="170">
        <f>J38</f>
        <v>2259742.0350000001</v>
      </c>
      <c r="L88" s="74">
        <f t="shared" si="21"/>
        <v>2160238.1290000002</v>
      </c>
    </row>
    <row r="89" spans="2:12" x14ac:dyDescent="0.2">
      <c r="B89" s="167" t="s">
        <v>12</v>
      </c>
      <c r="G89" s="169">
        <f>SUM(G81:G88)</f>
        <v>21270648.778999999</v>
      </c>
      <c r="H89" s="169">
        <f>SUM(H81:H88)</f>
        <v>7122276.7640000004</v>
      </c>
      <c r="I89" s="169">
        <f>SUM(I81:I88)</f>
        <v>55455038.733999997</v>
      </c>
      <c r="J89" s="169">
        <f>SUM(J81:J88)</f>
        <v>83847964.276999995</v>
      </c>
      <c r="L89" s="74">
        <f t="shared" si="21"/>
        <v>76725687.512999997</v>
      </c>
    </row>
  </sheetData>
  <mergeCells count="9">
    <mergeCell ref="R7:T7"/>
    <mergeCell ref="U7:W7"/>
    <mergeCell ref="B4:O4"/>
    <mergeCell ref="B5:O5"/>
    <mergeCell ref="B6:O6"/>
    <mergeCell ref="B7:B8"/>
    <mergeCell ref="C7:F7"/>
    <mergeCell ref="G7:J7"/>
    <mergeCell ref="L7:O7"/>
  </mergeCells>
  <pageMargins left="0" right="0" top="0.59055118110236227" bottom="0.35433070866141736" header="0" footer="0"/>
  <pageSetup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Itrimestre sin formato</vt:lpstr>
      <vt:lpstr>1T</vt:lpstr>
      <vt:lpstr>2T</vt:lpstr>
      <vt:lpstr>3T</vt:lpstr>
      <vt:lpstr>4T</vt:lpstr>
      <vt:lpstr>Semestral</vt:lpstr>
      <vt:lpstr>3T acumulado</vt:lpstr>
      <vt:lpstr>Anual</vt:lpstr>
      <vt:lpstr>IS_IMAS</vt:lpstr>
      <vt:lpstr>IS_IMAS!Área_de_impresión</vt:lpstr>
      <vt:lpstr>IS_IMAS!Títulos_a_imprimir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Astorga</dc:creator>
  <cp:lastModifiedBy>jdtrejos</cp:lastModifiedBy>
  <cp:lastPrinted>2012-11-21T16:57:38Z</cp:lastPrinted>
  <dcterms:created xsi:type="dcterms:W3CDTF">2012-02-27T18:20:54Z</dcterms:created>
  <dcterms:modified xsi:type="dcterms:W3CDTF">2013-03-07T00:16:48Z</dcterms:modified>
</cp:coreProperties>
</file>