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0" windowWidth="13380" windowHeight="6885"/>
  </bookViews>
  <sheets>
    <sheet name="1 T" sheetId="1" r:id="rId1"/>
    <sheet name="2 T" sheetId="3" r:id="rId2"/>
    <sheet name="3 T" sheetId="4" r:id="rId3"/>
    <sheet name="4 T" sheetId="6" r:id="rId4"/>
    <sheet name="I Semestre 2011" sheetId="5" r:id="rId5"/>
    <sheet name="III T Acumulado" sheetId="8" r:id="rId6"/>
    <sheet name="Anual" sheetId="9" r:id="rId7"/>
  </sheets>
  <calcPr calcId="145621"/>
</workbook>
</file>

<file path=xl/calcChain.xml><?xml version="1.0" encoding="utf-8"?>
<calcChain xmlns="http://schemas.openxmlformats.org/spreadsheetml/2006/main">
  <c r="G69" i="9" l="1"/>
  <c r="C31" i="1" l="1"/>
  <c r="D31" i="1"/>
  <c r="B31" i="1"/>
  <c r="F31" i="1" s="1"/>
  <c r="E31" i="1" l="1"/>
  <c r="D48" i="1"/>
  <c r="H65" i="9"/>
  <c r="G13" i="1" l="1"/>
  <c r="G14" i="6" l="1"/>
  <c r="G15" i="4"/>
  <c r="G14" i="4"/>
  <c r="G14" i="3"/>
  <c r="F33" i="6" l="1"/>
  <c r="F35" i="6"/>
  <c r="F36" i="6"/>
  <c r="F37" i="6"/>
  <c r="F30" i="6"/>
  <c r="F33" i="4"/>
  <c r="F35" i="4"/>
  <c r="F36" i="4"/>
  <c r="F30" i="4"/>
  <c r="F33" i="3"/>
  <c r="F35" i="3"/>
  <c r="F36" i="3"/>
  <c r="F30" i="3"/>
  <c r="F33" i="1"/>
  <c r="F35" i="1"/>
  <c r="F36" i="1"/>
  <c r="F30" i="1"/>
  <c r="G14" i="1" l="1"/>
  <c r="B51" i="9" l="1"/>
  <c r="D37" i="9"/>
  <c r="C37" i="9"/>
  <c r="B31" i="9"/>
  <c r="B35" i="9"/>
  <c r="B36" i="9"/>
  <c r="B37" i="9"/>
  <c r="B66" i="3"/>
  <c r="B68" i="3" s="1"/>
  <c r="C64" i="3" s="1"/>
  <c r="C66" i="3" s="1"/>
  <c r="C68" i="3" s="1"/>
  <c r="D64" i="3" s="1"/>
  <c r="D66" i="3" s="1"/>
  <c r="D68" i="3" s="1"/>
  <c r="B68" i="1"/>
  <c r="C64" i="1" s="1"/>
  <c r="C66" i="1" s="1"/>
  <c r="C68" i="1" s="1"/>
  <c r="D64" i="1" s="1"/>
  <c r="D66" i="1" s="1"/>
  <c r="D68" i="1" s="1"/>
  <c r="B51" i="8"/>
  <c r="D37" i="8"/>
  <c r="C37" i="8"/>
  <c r="B31" i="8"/>
  <c r="B35" i="8"/>
  <c r="B36" i="8"/>
  <c r="C48" i="6"/>
  <c r="E49" i="6"/>
  <c r="E50" i="6"/>
  <c r="E50" i="9" s="1"/>
  <c r="E51" i="6"/>
  <c r="E51" i="9" s="1"/>
  <c r="E52" i="6"/>
  <c r="E52" i="9" s="1"/>
  <c r="E53" i="6"/>
  <c r="E53" i="9" s="1"/>
  <c r="D48" i="6"/>
  <c r="E48" i="6" s="1"/>
  <c r="E48" i="9" s="1"/>
  <c r="B48" i="6"/>
  <c r="C34" i="6"/>
  <c r="C38" i="6" s="1"/>
  <c r="D34" i="6"/>
  <c r="D38" i="6" s="1"/>
  <c r="B34" i="6"/>
  <c r="E33" i="6"/>
  <c r="E33" i="9" s="1"/>
  <c r="E35" i="6"/>
  <c r="E35" i="9" s="1"/>
  <c r="E36" i="6"/>
  <c r="E36" i="9" s="1"/>
  <c r="E37" i="6"/>
  <c r="E37" i="9" s="1"/>
  <c r="E30" i="6"/>
  <c r="E30" i="9" s="1"/>
  <c r="C48" i="4"/>
  <c r="E49" i="4"/>
  <c r="D49" i="9" s="1"/>
  <c r="E50" i="4"/>
  <c r="D50" i="9" s="1"/>
  <c r="E51" i="4"/>
  <c r="D51" i="9" s="1"/>
  <c r="E52" i="4"/>
  <c r="D52" i="9" s="1"/>
  <c r="E53" i="4"/>
  <c r="D53" i="9" s="1"/>
  <c r="D48" i="4"/>
  <c r="E48" i="4" s="1"/>
  <c r="D48" i="9" s="1"/>
  <c r="B48" i="4"/>
  <c r="E36" i="4"/>
  <c r="D36" i="9" s="1"/>
  <c r="E35" i="4"/>
  <c r="D35" i="9" s="1"/>
  <c r="E33" i="4"/>
  <c r="D33" i="9" s="1"/>
  <c r="E30" i="4"/>
  <c r="D30" i="9" s="1"/>
  <c r="C34" i="4"/>
  <c r="C38" i="4" s="1"/>
  <c r="D34" i="4"/>
  <c r="B34" i="4"/>
  <c r="B38" i="4" s="1"/>
  <c r="E64" i="6"/>
  <c r="E64" i="9" s="1"/>
  <c r="E65" i="6"/>
  <c r="E65" i="9" s="1"/>
  <c r="E67" i="6"/>
  <c r="E67" i="9" s="1"/>
  <c r="B66" i="6"/>
  <c r="B68" i="6" s="1"/>
  <c r="C64" i="6" s="1"/>
  <c r="C66" i="6" s="1"/>
  <c r="C68" i="6" s="1"/>
  <c r="D64" i="6" s="1"/>
  <c r="D66" i="6" s="1"/>
  <c r="D68" i="6" s="1"/>
  <c r="E67" i="4"/>
  <c r="D67" i="9" s="1"/>
  <c r="E65" i="4"/>
  <c r="E66" i="4" s="1"/>
  <c r="D66" i="9" s="1"/>
  <c r="E64" i="4"/>
  <c r="D64" i="9" s="1"/>
  <c r="B66" i="4"/>
  <c r="B68" i="4" s="1"/>
  <c r="C64" i="4" s="1"/>
  <c r="C66" i="4" s="1"/>
  <c r="C68" i="4" s="1"/>
  <c r="D64" i="4" s="1"/>
  <c r="D66" i="4" s="1"/>
  <c r="D68" i="4" s="1"/>
  <c r="E67" i="3"/>
  <c r="E65" i="3"/>
  <c r="C65" i="9" s="1"/>
  <c r="E64" i="3"/>
  <c r="C64" i="9" s="1"/>
  <c r="C65" i="5"/>
  <c r="C64" i="5"/>
  <c r="B51" i="5"/>
  <c r="B31" i="5"/>
  <c r="B35" i="5"/>
  <c r="B36" i="5"/>
  <c r="E34" i="4" l="1"/>
  <c r="E38" i="4" s="1"/>
  <c r="D38" i="4"/>
  <c r="F34" i="6"/>
  <c r="B38" i="6"/>
  <c r="D34" i="9"/>
  <c r="D34" i="8"/>
  <c r="E66" i="6"/>
  <c r="F34" i="4"/>
  <c r="E34" i="6"/>
  <c r="F49" i="6"/>
  <c r="G49" i="6" s="1"/>
  <c r="D30" i="8"/>
  <c r="D36" i="8"/>
  <c r="D48" i="8"/>
  <c r="D52" i="8"/>
  <c r="D50" i="8"/>
  <c r="D64" i="8"/>
  <c r="D66" i="8"/>
  <c r="E66" i="3"/>
  <c r="C66" i="9" s="1"/>
  <c r="C67" i="9"/>
  <c r="D65" i="9"/>
  <c r="F50" i="6"/>
  <c r="G50" i="6"/>
  <c r="D35" i="8"/>
  <c r="D33" i="8"/>
  <c r="D53" i="8"/>
  <c r="D51" i="8"/>
  <c r="D49" i="8"/>
  <c r="C65" i="8"/>
  <c r="D67" i="8"/>
  <c r="D65" i="8"/>
  <c r="F37" i="9"/>
  <c r="G37" i="9" s="1"/>
  <c r="E49" i="9"/>
  <c r="E68" i="4"/>
  <c r="E37" i="8"/>
  <c r="F37" i="8" s="1"/>
  <c r="C67" i="5"/>
  <c r="C67" i="8"/>
  <c r="C66" i="8"/>
  <c r="C66" i="5"/>
  <c r="C64" i="8"/>
  <c r="E64" i="1"/>
  <c r="E34" i="9" l="1"/>
  <c r="E38" i="6"/>
  <c r="E68" i="6"/>
  <c r="E68" i="9" s="1"/>
  <c r="E66" i="9"/>
  <c r="B64" i="5"/>
  <c r="D64" i="5" s="1"/>
  <c r="B64" i="9"/>
  <c r="F64" i="9" s="1"/>
  <c r="G64" i="9" s="1"/>
  <c r="B64" i="8"/>
  <c r="E64" i="8" s="1"/>
  <c r="E68" i="3"/>
  <c r="C68" i="9" s="1"/>
  <c r="D68" i="9"/>
  <c r="D68" i="8"/>
  <c r="C68" i="5"/>
  <c r="E15" i="6"/>
  <c r="D15" i="6"/>
  <c r="C15" i="6"/>
  <c r="E54" i="6"/>
  <c r="E54" i="9" s="1"/>
  <c r="D54" i="6"/>
  <c r="C54" i="6"/>
  <c r="B54" i="6"/>
  <c r="F38" i="6"/>
  <c r="G16" i="6"/>
  <c r="F16" i="6"/>
  <c r="F16" i="9" s="1"/>
  <c r="F14" i="6"/>
  <c r="F14" i="9" s="1"/>
  <c r="E13" i="6"/>
  <c r="D13" i="6"/>
  <c r="C13" i="6"/>
  <c r="F16" i="1"/>
  <c r="E15" i="1"/>
  <c r="D32" i="1" s="1"/>
  <c r="D15" i="1"/>
  <c r="C32" i="1" s="1"/>
  <c r="C15" i="1"/>
  <c r="F14" i="1"/>
  <c r="F13" i="1"/>
  <c r="F16" i="3"/>
  <c r="E15" i="3"/>
  <c r="D15" i="3"/>
  <c r="C15" i="3"/>
  <c r="F14" i="3"/>
  <c r="E13" i="3"/>
  <c r="D13" i="3"/>
  <c r="C13" i="3"/>
  <c r="B31" i="3" s="1"/>
  <c r="D32" i="3" l="1"/>
  <c r="G15" i="1"/>
  <c r="B32" i="1"/>
  <c r="C18" i="6"/>
  <c r="B31" i="6"/>
  <c r="E18" i="6"/>
  <c r="D31" i="6"/>
  <c r="C32" i="6"/>
  <c r="E18" i="3"/>
  <c r="D31" i="3"/>
  <c r="G15" i="3"/>
  <c r="B32" i="3"/>
  <c r="D18" i="3"/>
  <c r="C31" i="3"/>
  <c r="E31" i="3" s="1"/>
  <c r="C32" i="3"/>
  <c r="D18" i="6"/>
  <c r="C31" i="6"/>
  <c r="B32" i="6"/>
  <c r="D32" i="6"/>
  <c r="C68" i="8"/>
  <c r="C16" i="9"/>
  <c r="C16" i="8"/>
  <c r="C16" i="5"/>
  <c r="G15" i="6"/>
  <c r="C13" i="9"/>
  <c r="C13" i="8"/>
  <c r="C13" i="5"/>
  <c r="D14" i="9"/>
  <c r="D14" i="8"/>
  <c r="D14" i="5"/>
  <c r="D16" i="9"/>
  <c r="D16" i="8"/>
  <c r="D16" i="5"/>
  <c r="E16" i="5" s="1"/>
  <c r="F16" i="5" s="1"/>
  <c r="C14" i="9"/>
  <c r="C14" i="8"/>
  <c r="C14" i="5"/>
  <c r="E14" i="5" s="1"/>
  <c r="F14" i="5" s="1"/>
  <c r="E38" i="9"/>
  <c r="F13" i="3"/>
  <c r="F15" i="3"/>
  <c r="F15" i="1"/>
  <c r="C18" i="3"/>
  <c r="F15" i="6"/>
  <c r="F15" i="9" s="1"/>
  <c r="G18" i="6"/>
  <c r="G13" i="6"/>
  <c r="F13" i="6"/>
  <c r="C31" i="9" l="1"/>
  <c r="C31" i="8"/>
  <c r="C31" i="5"/>
  <c r="D31" i="5" s="1"/>
  <c r="E31" i="5" s="1"/>
  <c r="F32" i="6"/>
  <c r="E32" i="6"/>
  <c r="E32" i="3"/>
  <c r="F32" i="3"/>
  <c r="F31" i="3"/>
  <c r="F31" i="6"/>
  <c r="E31" i="6"/>
  <c r="F32" i="1"/>
  <c r="E32" i="1"/>
  <c r="F18" i="3"/>
  <c r="D18" i="8" s="1"/>
  <c r="D13" i="5"/>
  <c r="E13" i="5" s="1"/>
  <c r="F13" i="5" s="1"/>
  <c r="D13" i="9"/>
  <c r="D13" i="8"/>
  <c r="F18" i="6"/>
  <c r="F18" i="9" s="1"/>
  <c r="F13" i="9"/>
  <c r="D18" i="5"/>
  <c r="D18" i="9"/>
  <c r="D15" i="5"/>
  <c r="D15" i="9"/>
  <c r="D15" i="8"/>
  <c r="C15" i="9"/>
  <c r="C15" i="8"/>
  <c r="C15" i="5"/>
  <c r="D13" i="4"/>
  <c r="E13" i="4"/>
  <c r="C13" i="4"/>
  <c r="F14" i="4"/>
  <c r="F15" i="4"/>
  <c r="E54" i="4"/>
  <c r="D54" i="9" s="1"/>
  <c r="D54" i="4"/>
  <c r="C54" i="4"/>
  <c r="B54" i="4"/>
  <c r="G16" i="4"/>
  <c r="F16" i="4"/>
  <c r="E49" i="1"/>
  <c r="C48" i="1"/>
  <c r="C54" i="1" s="1"/>
  <c r="D54" i="1"/>
  <c r="B48" i="1"/>
  <c r="E48" i="1" s="1"/>
  <c r="C34" i="1"/>
  <c r="D34" i="1"/>
  <c r="B34" i="1"/>
  <c r="B38" i="1" s="1"/>
  <c r="E33" i="1"/>
  <c r="C48" i="3"/>
  <c r="C54" i="3" s="1"/>
  <c r="D48" i="3"/>
  <c r="D54" i="3" s="1"/>
  <c r="B48" i="3"/>
  <c r="B54" i="3" s="1"/>
  <c r="E35" i="3"/>
  <c r="E36" i="3"/>
  <c r="C34" i="3"/>
  <c r="C38" i="3" s="1"/>
  <c r="D34" i="3"/>
  <c r="D38" i="3" s="1"/>
  <c r="B34" i="3"/>
  <c r="B38" i="3" s="1"/>
  <c r="E33" i="3"/>
  <c r="E30" i="3"/>
  <c r="D32" i="4" l="1"/>
  <c r="D31" i="4"/>
  <c r="B32" i="9"/>
  <c r="B32" i="8"/>
  <c r="B32" i="5"/>
  <c r="E31" i="9"/>
  <c r="H49" i="6"/>
  <c r="C32" i="8"/>
  <c r="C32" i="5"/>
  <c r="C32" i="9"/>
  <c r="B32" i="4"/>
  <c r="B31" i="4"/>
  <c r="C32" i="4"/>
  <c r="C31" i="4"/>
  <c r="E32" i="9"/>
  <c r="I49" i="6"/>
  <c r="F38" i="4"/>
  <c r="C33" i="9"/>
  <c r="C33" i="8"/>
  <c r="C33" i="5"/>
  <c r="C36" i="9"/>
  <c r="F36" i="9" s="1"/>
  <c r="G36" i="9" s="1"/>
  <c r="C36" i="8"/>
  <c r="E36" i="8" s="1"/>
  <c r="F36" i="8" s="1"/>
  <c r="C36" i="5"/>
  <c r="D36" i="5" s="1"/>
  <c r="E36" i="5" s="1"/>
  <c r="B33" i="9"/>
  <c r="F33" i="9" s="1"/>
  <c r="G33" i="9" s="1"/>
  <c r="B33" i="8"/>
  <c r="E33" i="8" s="1"/>
  <c r="F33" i="8" s="1"/>
  <c r="B33" i="5"/>
  <c r="D33" i="5" s="1"/>
  <c r="E33" i="5" s="1"/>
  <c r="E16" i="9"/>
  <c r="G16" i="9" s="1"/>
  <c r="H16" i="9" s="1"/>
  <c r="E16" i="8"/>
  <c r="F16" i="8" s="1"/>
  <c r="G16" i="8" s="1"/>
  <c r="C30" i="5"/>
  <c r="C30" i="9"/>
  <c r="C30" i="8"/>
  <c r="F34" i="3"/>
  <c r="C35" i="9"/>
  <c r="F35" i="9" s="1"/>
  <c r="G35" i="9" s="1"/>
  <c r="C35" i="8"/>
  <c r="E35" i="8" s="1"/>
  <c r="F35" i="8" s="1"/>
  <c r="C35" i="5"/>
  <c r="D35" i="5" s="1"/>
  <c r="E35" i="5" s="1"/>
  <c r="F34" i="1"/>
  <c r="B49" i="5"/>
  <c r="B49" i="9"/>
  <c r="B49" i="8"/>
  <c r="D54" i="8"/>
  <c r="E15" i="5"/>
  <c r="F15" i="5" s="1"/>
  <c r="E15" i="9"/>
  <c r="G15" i="9" s="1"/>
  <c r="H15" i="9" s="1"/>
  <c r="E15" i="8"/>
  <c r="F15" i="8"/>
  <c r="G15" i="8" s="1"/>
  <c r="E14" i="9"/>
  <c r="G14" i="9" s="1"/>
  <c r="H14" i="9" s="1"/>
  <c r="E14" i="8"/>
  <c r="F14" i="8" s="1"/>
  <c r="G14" i="8" s="1"/>
  <c r="F13" i="4"/>
  <c r="G13" i="4"/>
  <c r="F18" i="4"/>
  <c r="E34" i="1"/>
  <c r="B54" i="1"/>
  <c r="E34" i="3"/>
  <c r="E38" i="3" s="1"/>
  <c r="C18" i="4"/>
  <c r="E18" i="4"/>
  <c r="D18" i="4"/>
  <c r="F38" i="3"/>
  <c r="G18" i="3"/>
  <c r="G16" i="3"/>
  <c r="G13" i="3"/>
  <c r="G16" i="1"/>
  <c r="D18" i="1"/>
  <c r="E18" i="1"/>
  <c r="F18" i="1"/>
  <c r="C18" i="1"/>
  <c r="F32" i="4" l="1"/>
  <c r="E32" i="4"/>
  <c r="F31" i="4"/>
  <c r="E31" i="4"/>
  <c r="D32" i="5"/>
  <c r="E32" i="5" s="1"/>
  <c r="B48" i="5"/>
  <c r="B48" i="9"/>
  <c r="B48" i="8"/>
  <c r="C18" i="9"/>
  <c r="C18" i="8"/>
  <c r="C18" i="5"/>
  <c r="E18" i="5" s="1"/>
  <c r="F18" i="5" s="1"/>
  <c r="C38" i="9"/>
  <c r="C34" i="5"/>
  <c r="C34" i="9"/>
  <c r="C34" i="8"/>
  <c r="B34" i="9"/>
  <c r="F34" i="9" s="1"/>
  <c r="G34" i="9" s="1"/>
  <c r="B34" i="8"/>
  <c r="E34" i="8" s="1"/>
  <c r="F34" i="8" s="1"/>
  <c r="B34" i="5"/>
  <c r="D38" i="9"/>
  <c r="D38" i="8"/>
  <c r="C38" i="8"/>
  <c r="E18" i="9"/>
  <c r="E18" i="8"/>
  <c r="F18" i="8" s="1"/>
  <c r="G18" i="8" s="1"/>
  <c r="E13" i="9"/>
  <c r="G13" i="9" s="1"/>
  <c r="H13" i="9" s="1"/>
  <c r="E13" i="8"/>
  <c r="F13" i="8" s="1"/>
  <c r="G13" i="8" s="1"/>
  <c r="G18" i="4"/>
  <c r="G18" i="1"/>
  <c r="E53" i="3"/>
  <c r="E52" i="3"/>
  <c r="E51" i="3"/>
  <c r="E50" i="3"/>
  <c r="E49" i="3"/>
  <c r="D34" i="5" l="1"/>
  <c r="E34" i="5" s="1"/>
  <c r="D32" i="9"/>
  <c r="F32" i="9" s="1"/>
  <c r="G32" i="9" s="1"/>
  <c r="D32" i="8"/>
  <c r="E32" i="8" s="1"/>
  <c r="F32" i="8" s="1"/>
  <c r="D31" i="8"/>
  <c r="E31" i="8" s="1"/>
  <c r="F31" i="8" s="1"/>
  <c r="D31" i="9"/>
  <c r="F31" i="9" s="1"/>
  <c r="G31" i="9" s="1"/>
  <c r="G18" i="9"/>
  <c r="H18" i="9" s="1"/>
  <c r="C38" i="5"/>
  <c r="C50" i="9"/>
  <c r="C50" i="8"/>
  <c r="C50" i="5"/>
  <c r="C52" i="9"/>
  <c r="C52" i="8"/>
  <c r="C52" i="5"/>
  <c r="C49" i="5"/>
  <c r="D49" i="5" s="1"/>
  <c r="C49" i="9"/>
  <c r="F49" i="9" s="1"/>
  <c r="G49" i="9" s="1"/>
  <c r="C49" i="8"/>
  <c r="E49" i="8" s="1"/>
  <c r="C51" i="9"/>
  <c r="F51" i="9" s="1"/>
  <c r="G51" i="9" s="1"/>
  <c r="C51" i="8"/>
  <c r="E51" i="8" s="1"/>
  <c r="C51" i="5"/>
  <c r="D51" i="5" s="1"/>
  <c r="C53" i="9"/>
  <c r="C53" i="8"/>
  <c r="C53" i="5"/>
  <c r="E48" i="3"/>
  <c r="E54" i="3"/>
  <c r="C54" i="9" s="1"/>
  <c r="E65" i="1"/>
  <c r="E67" i="1"/>
  <c r="B67" i="9" s="1"/>
  <c r="F67" i="9" s="1"/>
  <c r="G67" i="9" s="1"/>
  <c r="C38" i="1"/>
  <c r="D38" i="1"/>
  <c r="E53" i="1"/>
  <c r="E52" i="1"/>
  <c r="E50" i="1"/>
  <c r="E30" i="1"/>
  <c r="F38" i="1" l="1"/>
  <c r="B53" i="5"/>
  <c r="D53" i="5" s="1"/>
  <c r="B53" i="9"/>
  <c r="F53" i="9" s="1"/>
  <c r="G53" i="9" s="1"/>
  <c r="B53" i="8"/>
  <c r="E53" i="8" s="1"/>
  <c r="B30" i="9"/>
  <c r="F30" i="9" s="1"/>
  <c r="G30" i="9" s="1"/>
  <c r="B30" i="8"/>
  <c r="E30" i="8" s="1"/>
  <c r="F30" i="8" s="1"/>
  <c r="B52" i="9"/>
  <c r="F52" i="9" s="1"/>
  <c r="G52" i="9" s="1"/>
  <c r="B52" i="8"/>
  <c r="E52" i="8" s="1"/>
  <c r="B52" i="5"/>
  <c r="D52" i="5" s="1"/>
  <c r="B50" i="9"/>
  <c r="F50" i="9" s="1"/>
  <c r="G50" i="9" s="1"/>
  <c r="B50" i="8"/>
  <c r="E50" i="8" s="1"/>
  <c r="B50" i="5"/>
  <c r="D50" i="5" s="1"/>
  <c r="B65" i="5"/>
  <c r="D65" i="5" s="1"/>
  <c r="D66" i="5" s="1"/>
  <c r="B65" i="9"/>
  <c r="F65" i="9" s="1"/>
  <c r="B65" i="8"/>
  <c r="E65" i="8" s="1"/>
  <c r="E66" i="8" s="1"/>
  <c r="E66" i="1"/>
  <c r="C54" i="5"/>
  <c r="C54" i="8"/>
  <c r="C48" i="5"/>
  <c r="D48" i="5" s="1"/>
  <c r="C48" i="9"/>
  <c r="F48" i="9" s="1"/>
  <c r="G48" i="9" s="1"/>
  <c r="C48" i="8"/>
  <c r="E48" i="8" s="1"/>
  <c r="B67" i="5"/>
  <c r="D67" i="5" s="1"/>
  <c r="D68" i="5" s="1"/>
  <c r="B67" i="8"/>
  <c r="E67" i="8" s="1"/>
  <c r="E68" i="1"/>
  <c r="B68" i="9" s="1"/>
  <c r="E38" i="1"/>
  <c r="B30" i="5"/>
  <c r="D30" i="5" s="1"/>
  <c r="E30" i="5" s="1"/>
  <c r="E54" i="1"/>
  <c r="B54" i="9" s="1"/>
  <c r="F54" i="9" s="1"/>
  <c r="I65" i="9" l="1"/>
  <c r="G65" i="9"/>
  <c r="B54" i="5"/>
  <c r="D54" i="5" s="1"/>
  <c r="B54" i="8"/>
  <c r="E54" i="8" s="1"/>
  <c r="B38" i="5"/>
  <c r="D38" i="5" s="1"/>
  <c r="E38" i="5" s="1"/>
  <c r="B38" i="8"/>
  <c r="E38" i="8" s="1"/>
  <c r="F38" i="8" s="1"/>
  <c r="B38" i="9"/>
  <c r="F38" i="9" s="1"/>
  <c r="G38" i="9" s="1"/>
  <c r="E68" i="8"/>
  <c r="B66" i="9"/>
  <c r="B66" i="8"/>
  <c r="B66" i="5"/>
  <c r="F66" i="9"/>
  <c r="B68" i="8"/>
  <c r="B68" i="5"/>
  <c r="F68" i="9" l="1"/>
  <c r="G68" i="9" s="1"/>
  <c r="G66" i="9"/>
</calcChain>
</file>

<file path=xl/sharedStrings.xml><?xml version="1.0" encoding="utf-8"?>
<sst xmlns="http://schemas.openxmlformats.org/spreadsheetml/2006/main" count="552" uniqueCount="100">
  <si>
    <t xml:space="preserve">Programa: </t>
  </si>
  <si>
    <t>Institución:</t>
  </si>
  <si>
    <t>Producto</t>
  </si>
  <si>
    <t>Unidad</t>
  </si>
  <si>
    <t>Enero</t>
  </si>
  <si>
    <t>Febrero</t>
  </si>
  <si>
    <t>Marzo</t>
  </si>
  <si>
    <t>I Trimestre</t>
  </si>
  <si>
    <t>Personas</t>
  </si>
  <si>
    <t>Cuadro 1</t>
  </si>
  <si>
    <t>Reporte de gastos efectivos financiados por el Fondo de Desarrollo Social y Asignaciones Familiares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</si>
  <si>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</si>
  <si>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</si>
  <si>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</si>
  <si>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</si>
  <si>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</si>
  <si>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</si>
  <si>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</si>
  <si>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</si>
  <si>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</si>
  <si>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</si>
  <si>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</si>
  <si>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</si>
  <si>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</si>
  <si>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</si>
  <si>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</si>
  <si>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</si>
  <si>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</si>
  <si>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</si>
  <si>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</si>
  <si>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2. Pensiones parálisis cerebral profunda</t>
  </si>
  <si>
    <t>3. Gastos generales</t>
  </si>
  <si>
    <t>Fuente: Oficio DP-610-2011, Dirección de Presupuesto, CCSS.</t>
  </si>
  <si>
    <t>Fuente: Oficio GP 23.223-11, Gerencia de Pensiones.</t>
  </si>
  <si>
    <t>Abril</t>
  </si>
  <si>
    <t>Mayo</t>
  </si>
  <si>
    <t>Junio</t>
  </si>
  <si>
    <t>II Trimestre</t>
  </si>
  <si>
    <t>Fuente: Informe ejecución presupuestaria a junio 2011. RNC. Dirección de Presupuesto, Gerencia Financiera, CCSS.</t>
  </si>
  <si>
    <t>Servicios Médicos</t>
  </si>
  <si>
    <t>Servicios Administrativos</t>
  </si>
  <si>
    <t>Pensiones Ordinadrias</t>
  </si>
  <si>
    <t>Pensiones Parálisis Cerebral</t>
  </si>
  <si>
    <t>Décimo Tercer Mes</t>
  </si>
  <si>
    <t xml:space="preserve">6.03. Prestaciones </t>
  </si>
  <si>
    <t>6.01.03. Transferencias corrientes al SP- IDNE (cuota SEM)</t>
  </si>
  <si>
    <t>1.04. Servicios diversos (servicios administrativos)</t>
  </si>
  <si>
    <t>Julio</t>
  </si>
  <si>
    <t>Agosto</t>
  </si>
  <si>
    <t>Septiembre</t>
  </si>
  <si>
    <t>III Trimestre</t>
  </si>
  <si>
    <t>Semestral</t>
  </si>
  <si>
    <t xml:space="preserve">1. Saldo en caja inicial  (5 t-1) </t>
  </si>
  <si>
    <t>Octubre</t>
  </si>
  <si>
    <t>Noviembre</t>
  </si>
  <si>
    <t>Diciembre</t>
  </si>
  <si>
    <t>Fuente: Sistema Integrado de Pensiones a Diciembre 2011.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</si>
  <si>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</si>
  <si>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Primer Trimestre 2011</t>
  </si>
  <si>
    <t>Período:</t>
  </si>
  <si>
    <t>Unidad: Colones</t>
  </si>
  <si>
    <t>Segundo Trimestre 2011</t>
  </si>
  <si>
    <t>Tercer Trimestre 2011</t>
  </si>
  <si>
    <t>Cuarto Trimestre 2011</t>
  </si>
  <si>
    <t>Primer Semestre 2011</t>
  </si>
  <si>
    <t>Tercer Trimestre Acumulado 2011</t>
  </si>
  <si>
    <t>Acumulado</t>
  </si>
  <si>
    <t>Año 2011</t>
  </si>
  <si>
    <t>IV Trimestre</t>
  </si>
  <si>
    <t>Anual</t>
  </si>
  <si>
    <t>I trimestre</t>
  </si>
  <si>
    <t>Pensiones Ordinarias</t>
  </si>
  <si>
    <t xml:space="preserve">      Décimo tercer mes</t>
  </si>
  <si>
    <t xml:space="preserve">     Décimo Tercer Mes</t>
  </si>
  <si>
    <t xml:space="preserve">      Décimo Tercer Mes</t>
  </si>
  <si>
    <t>2\ Corresponde al total de beneficiarios atendidos en el trimestre en promedio</t>
  </si>
  <si>
    <r>
      <t>IV Trimestre</t>
    </r>
    <r>
      <rPr>
        <sz val="11"/>
        <color theme="1"/>
        <rFont val="Calibri"/>
        <family val="2"/>
      </rPr>
      <t>¹</t>
    </r>
  </si>
  <si>
    <t>2\ Corresponde al total de beneficiarios atendidos en el semestre en promedio</t>
  </si>
  <si>
    <t>2\ Corresponde al total de beneficiarios atendidos hasta el tercer trimestre en promedio</t>
  </si>
  <si>
    <t>2\ Corresponde al total de beneficiarios atendidos en el año en promedio</t>
  </si>
  <si>
    <t>Promedio Mensual</t>
  </si>
  <si>
    <t>Pensión + aguinaldo</t>
  </si>
  <si>
    <r>
      <t>Pensiones</t>
    </r>
    <r>
      <rPr>
        <sz val="11"/>
        <color theme="1"/>
        <rFont val="Calibri"/>
        <family val="2"/>
      </rPr>
      <t>¹</t>
    </r>
  </si>
  <si>
    <r>
      <t>Pensionados</t>
    </r>
    <r>
      <rPr>
        <sz val="11"/>
        <color theme="1"/>
        <rFont val="Calibri"/>
        <family val="2"/>
      </rPr>
      <t>²</t>
    </r>
  </si>
  <si>
    <t>1\ Corresponde al total de pensiones entregadas en el trimestre</t>
  </si>
  <si>
    <r>
      <t>I Trimestre</t>
    </r>
    <r>
      <rPr>
        <b/>
        <sz val="11"/>
        <color theme="1"/>
        <rFont val="Calibri"/>
        <family val="2"/>
      </rPr>
      <t>¹</t>
    </r>
  </si>
  <si>
    <r>
      <t>II Trimestre</t>
    </r>
    <r>
      <rPr>
        <b/>
        <sz val="11"/>
        <color theme="1"/>
        <rFont val="Calibri"/>
        <family val="2"/>
      </rPr>
      <t>¹</t>
    </r>
  </si>
  <si>
    <t>1\ Corresponde al total de pensiones entregadas en cada trimestre y en el semestre</t>
  </si>
  <si>
    <r>
      <t>III Trimestre</t>
    </r>
    <r>
      <rPr>
        <b/>
        <sz val="11"/>
        <color theme="1"/>
        <rFont val="Calibri"/>
        <family val="2"/>
      </rPr>
      <t>¹</t>
    </r>
  </si>
  <si>
    <t>1\ Corresponde al total de pensiones entregadas en cada trimestre y hasta el tercer trimestre</t>
  </si>
  <si>
    <t>1\ Corresponde al total de pensiones entregadas en cada trimestre y el total en el año</t>
  </si>
  <si>
    <t>AM</t>
  </si>
  <si>
    <t>Otros</t>
  </si>
  <si>
    <t>Fuente: Informe ejecución presupuestaria a setiembre 2011. RNC. Dirección de Presupuesto, Gerencia Financiera, CCSS.</t>
  </si>
  <si>
    <t>Fuente: Informe ejecución presupuestaria a diciembre 2011. RNC. Dirección de Presupuesto, Gerencia Financiera, CCSS.</t>
  </si>
  <si>
    <t>Fuente: Oficio DP-610-2011, Dirección de Presupuesto, CCSS. La subdivisión de las pensiones ordinarias es calculada por el IICE</t>
  </si>
  <si>
    <t>Fuente: Informe ejecución presupuestaria a junio 2011. RNC. Dirección de Presupuesto, Gerencia Financiera, CCSS. La subdivisión de las pensiones ordinarias es calculada por el IICE</t>
  </si>
  <si>
    <t>Fuente: Informe ejecución presupuestaria a setiembre 2011. RNC. Dirección de Presupuesto, Gerencia Financiera, CCSS. La subdivisión de las pensiones ordinarias es calculada por el IICE.</t>
  </si>
  <si>
    <t>Fuente: Informe ejecución presupuestaria a diciembre 2011. RNC. Dirección de Presupuesto, Gerencia Financiera, CCSS. La subdivisión de las pensiones ordinarias es calculada por el IICE.</t>
  </si>
  <si>
    <t>Fuente: Informe ejecución presupuestaria a junio 2011. RNC. Dirección de Presupuesto, Gerencia Financiera, CCSS. La subdivisión de las pensiones ordinarias es calculada por el IICE.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</si>
</sst>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2" fillId="0" borderId="3" xfId="0" applyFont="1" applyBorder="1"/>
    <xf numFmtId="0" fontId="0" fillId="0" borderId="6" xfId="0" applyBorder="1"/>
    <xf numFmtId="0" fontId="2" fillId="0" borderId="2" xfId="0" applyFont="1" applyBorder="1"/>
    <xf numFmtId="43" fontId="0" fillId="0" borderId="0" xfId="1" applyFont="1"/>
    <xf numFmtId="0" fontId="2" fillId="0" borderId="2" xfId="0" applyFont="1" applyBorder="1" applyAlignment="1">
      <alignment horizontal="center"/>
    </xf>
    <xf numFmtId="43" fontId="0" fillId="0" borderId="7" xfId="1" applyFont="1" applyBorder="1"/>
    <xf numFmtId="0" fontId="0" fillId="0" borderId="0" xfId="0" applyFont="1" applyFill="1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1" applyNumberFormat="1" applyFont="1"/>
    <xf numFmtId="0" fontId="3" fillId="2" borderId="0" xfId="0" applyFont="1" applyFill="1" applyBorder="1" applyAlignment="1">
      <alignment horizontal="left" indent="3"/>
    </xf>
    <xf numFmtId="0" fontId="0" fillId="2" borderId="0" xfId="0" applyFont="1" applyFill="1"/>
    <xf numFmtId="0" fontId="0" fillId="0" borderId="2" xfId="0" applyFont="1" applyFill="1" applyBorder="1"/>
    <xf numFmtId="0" fontId="0" fillId="0" borderId="2" xfId="0" applyFont="1" applyBorder="1"/>
    <xf numFmtId="164" fontId="0" fillId="0" borderId="2" xfId="0" applyNumberFormat="1" applyFont="1" applyBorder="1"/>
    <xf numFmtId="0" fontId="0" fillId="0" borderId="0" xfId="0" applyFont="1" applyFill="1" applyBorder="1"/>
    <xf numFmtId="4" fontId="0" fillId="0" borderId="0" xfId="0" applyNumberFormat="1" applyFont="1"/>
    <xf numFmtId="0" fontId="0" fillId="0" borderId="0" xfId="0" applyFont="1" applyFill="1" applyAlignment="1">
      <alignment horizontal="left" indent="2"/>
    </xf>
    <xf numFmtId="4" fontId="0" fillId="0" borderId="2" xfId="0" applyNumberFormat="1" applyFont="1" applyBorder="1"/>
    <xf numFmtId="39" fontId="0" fillId="0" borderId="0" xfId="0" applyNumberFormat="1" applyFont="1"/>
    <xf numFmtId="39" fontId="0" fillId="0" borderId="0" xfId="1" applyNumberFormat="1" applyFont="1"/>
    <xf numFmtId="39" fontId="0" fillId="0" borderId="2" xfId="1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43" fontId="5" fillId="0" borderId="0" xfId="1" applyFont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164" fontId="0" fillId="0" borderId="0" xfId="0" applyNumberFormat="1" applyFont="1"/>
    <xf numFmtId="0" fontId="0" fillId="0" borderId="3" xfId="0" applyFont="1" applyFill="1" applyBorder="1"/>
    <xf numFmtId="0" fontId="0" fillId="0" borderId="5" xfId="0" applyFont="1" applyFill="1" applyBorder="1" applyAlignment="1">
      <alignment horizontal="left" indent="2"/>
    </xf>
    <xf numFmtId="0" fontId="0" fillId="0" borderId="5" xfId="0" applyFont="1" applyBorder="1"/>
    <xf numFmtId="0" fontId="0" fillId="0" borderId="3" xfId="0" applyFont="1" applyBorder="1"/>
    <xf numFmtId="0" fontId="0" fillId="0" borderId="5" xfId="0" applyFont="1" applyBorder="1" applyAlignment="1">
      <alignment horizontal="left"/>
    </xf>
    <xf numFmtId="0" fontId="0" fillId="2" borderId="5" xfId="0" applyFont="1" applyFill="1" applyBorder="1" applyAlignment="1">
      <alignment horizontal="left" indent="3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165" fontId="6" fillId="0" borderId="0" xfId="0" applyNumberFormat="1" applyFont="1"/>
    <xf numFmtId="165" fontId="0" fillId="0" borderId="0" xfId="0" applyNumberFormat="1" applyFont="1"/>
    <xf numFmtId="0" fontId="0" fillId="0" borderId="0" xfId="0" applyBorder="1"/>
    <xf numFmtId="43" fontId="0" fillId="0" borderId="2" xfId="1" applyFont="1" applyBorder="1"/>
    <xf numFmtId="39" fontId="0" fillId="0" borderId="2" xfId="0" applyNumberFormat="1" applyFont="1" applyBorder="1"/>
    <xf numFmtId="164" fontId="0" fillId="0" borderId="2" xfId="1" applyNumberFormat="1" applyFont="1" applyBorder="1"/>
    <xf numFmtId="164" fontId="0" fillId="2" borderId="0" xfId="1" applyNumberFormat="1" applyFont="1" applyFill="1"/>
    <xf numFmtId="0" fontId="7" fillId="0" borderId="0" xfId="0" applyFont="1" applyFill="1"/>
    <xf numFmtId="164" fontId="0" fillId="0" borderId="0" xfId="1" applyNumberFormat="1" applyFont="1" applyBorder="1"/>
    <xf numFmtId="164" fontId="0" fillId="2" borderId="0" xfId="1" applyNumberFormat="1" applyFont="1" applyFill="1" applyBorder="1" applyAlignment="1">
      <alignment horizontal="left" indent="3"/>
    </xf>
    <xf numFmtId="164" fontId="0" fillId="2" borderId="0" xfId="1" applyNumberFormat="1" applyFont="1" applyFill="1" applyBorder="1"/>
    <xf numFmtId="0" fontId="0" fillId="2" borderId="0" xfId="0" applyFont="1" applyFill="1" applyBorder="1" applyAlignment="1">
      <alignment horizontal="left" indent="3"/>
    </xf>
    <xf numFmtId="164" fontId="0" fillId="0" borderId="1" xfId="1" applyNumberFormat="1" applyFont="1" applyBorder="1" applyAlignment="1">
      <alignment horizontal="center"/>
    </xf>
    <xf numFmtId="43" fontId="5" fillId="2" borderId="0" xfId="1" applyFont="1" applyFill="1" applyAlignment="1">
      <alignment horizontal="center"/>
    </xf>
    <xf numFmtId="43" fontId="0" fillId="2" borderId="0" xfId="1" applyFont="1" applyFill="1" applyBorder="1" applyAlignment="1">
      <alignment horizontal="left" indent="3"/>
    </xf>
    <xf numFmtId="0" fontId="0" fillId="2" borderId="5" xfId="0" applyFill="1" applyBorder="1" applyAlignment="1">
      <alignment horizontal="left" indent="1"/>
    </xf>
    <xf numFmtId="43" fontId="0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E30" sqref="E30"/>
    </sheetView>
  </sheetViews>
  <sheetFormatPr baseColWidth="10" defaultColWidth="11.5703125" defaultRowHeight="15" customHeight="1" x14ac:dyDescent="0.25"/>
  <cols>
    <col min="1" max="1" width="55.42578125" style="10" bestFit="1" customWidth="1"/>
    <col min="2" max="2" width="16.7109375" style="11" bestFit="1" customWidth="1"/>
    <col min="3" max="5" width="17.7109375" style="11" bestFit="1" customWidth="1"/>
    <col min="6" max="6" width="17.85546875" style="11" bestFit="1" customWidth="1"/>
    <col min="7" max="7" width="15.28515625" style="11" bestFit="1" customWidth="1"/>
    <col min="8" max="16384" width="11.5703125" style="11"/>
  </cols>
  <sheetData>
    <row r="1" spans="1:7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7" ht="15" customHeight="1" x14ac:dyDescent="0.25">
      <c r="A2" s="29" t="s">
        <v>0</v>
      </c>
      <c r="B2" s="65" t="s">
        <v>25</v>
      </c>
      <c r="C2" s="65"/>
      <c r="D2" s="65"/>
    </row>
    <row r="3" spans="1:7" ht="15" customHeight="1" x14ac:dyDescent="0.25">
      <c r="A3" s="29" t="s">
        <v>1</v>
      </c>
      <c r="B3" s="30" t="s">
        <v>24</v>
      </c>
      <c r="C3" s="30"/>
      <c r="D3" s="30"/>
    </row>
    <row r="4" spans="1:7" ht="15" customHeight="1" x14ac:dyDescent="0.25">
      <c r="A4" s="29" t="s">
        <v>12</v>
      </c>
      <c r="B4" s="30" t="s">
        <v>26</v>
      </c>
      <c r="C4" s="30"/>
      <c r="D4" s="30"/>
    </row>
    <row r="5" spans="1:7" ht="15" customHeight="1" x14ac:dyDescent="0.25">
      <c r="A5" s="29" t="s">
        <v>59</v>
      </c>
      <c r="B5" s="33" t="s">
        <v>58</v>
      </c>
      <c r="C5" s="32"/>
      <c r="D5" s="32"/>
    </row>
    <row r="6" spans="1:7" ht="15" customHeight="1" x14ac:dyDescent="0.25">
      <c r="A6" s="29"/>
      <c r="B6" s="31"/>
      <c r="C6" s="32"/>
      <c r="D6" s="32"/>
    </row>
    <row r="8" spans="1:7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7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7" ht="15" customHeight="1" thickBot="1" x14ac:dyDescent="0.3">
      <c r="A11" s="12" t="s">
        <v>2</v>
      </c>
      <c r="B11" s="13" t="s">
        <v>3</v>
      </c>
      <c r="C11" s="13" t="s">
        <v>4</v>
      </c>
      <c r="D11" s="13" t="s">
        <v>5</v>
      </c>
      <c r="E11" s="13" t="s">
        <v>6</v>
      </c>
      <c r="F11" s="13" t="s">
        <v>82</v>
      </c>
      <c r="G11" s="13" t="s">
        <v>83</v>
      </c>
    </row>
    <row r="13" spans="1:7" ht="15" customHeight="1" x14ac:dyDescent="0.25">
      <c r="A13" s="14" t="s">
        <v>29</v>
      </c>
      <c r="B13" s="11" t="s">
        <v>8</v>
      </c>
      <c r="C13" s="15">
        <v>87787</v>
      </c>
      <c r="D13" s="15">
        <v>88038</v>
      </c>
      <c r="E13" s="15">
        <v>88285</v>
      </c>
      <c r="F13" s="15">
        <f>SUM(C13:E13)</f>
        <v>264110</v>
      </c>
      <c r="G13" s="15">
        <f>AVERAGE(C13:E13)</f>
        <v>88036.666666666672</v>
      </c>
    </row>
    <row r="14" spans="1:7" ht="15" customHeight="1" x14ac:dyDescent="0.25">
      <c r="A14" s="16" t="s">
        <v>27</v>
      </c>
      <c r="B14" s="17" t="s">
        <v>8</v>
      </c>
      <c r="C14" s="53">
        <v>62698</v>
      </c>
      <c r="D14" s="53">
        <v>62867</v>
      </c>
      <c r="E14" s="53">
        <v>63060</v>
      </c>
      <c r="F14" s="53">
        <f t="shared" ref="F14:F15" si="0">SUM(C14:E14)</f>
        <v>188625</v>
      </c>
      <c r="G14" s="53">
        <f t="shared" ref="G14:G15" si="1">AVERAGE(C14:E14)</f>
        <v>62875</v>
      </c>
    </row>
    <row r="15" spans="1:7" ht="15" customHeight="1" x14ac:dyDescent="0.25">
      <c r="A15" s="16" t="s">
        <v>28</v>
      </c>
      <c r="B15" s="17" t="s">
        <v>8</v>
      </c>
      <c r="C15" s="53">
        <f>+C13-C14</f>
        <v>25089</v>
      </c>
      <c r="D15" s="53">
        <f t="shared" ref="D15:E15" si="2">+D13-D14</f>
        <v>25171</v>
      </c>
      <c r="E15" s="53">
        <f t="shared" si="2"/>
        <v>25225</v>
      </c>
      <c r="F15" s="53">
        <f t="shared" si="0"/>
        <v>75485</v>
      </c>
      <c r="G15" s="53">
        <f t="shared" si="1"/>
        <v>25161.666666666668</v>
      </c>
    </row>
    <row r="16" spans="1:7" ht="15" customHeight="1" x14ac:dyDescent="0.25">
      <c r="A16" s="14" t="s">
        <v>30</v>
      </c>
      <c r="B16" s="11" t="s">
        <v>8</v>
      </c>
      <c r="C16" s="15">
        <v>2597</v>
      </c>
      <c r="D16" s="15">
        <v>2622</v>
      </c>
      <c r="E16" s="15">
        <v>2643</v>
      </c>
      <c r="F16" s="15">
        <f>SUM(C16:E16)</f>
        <v>7862</v>
      </c>
      <c r="G16" s="15">
        <f>AVERAGE(C16:E16)</f>
        <v>2620.6666666666665</v>
      </c>
    </row>
    <row r="18" spans="1:7" ht="15" customHeight="1" thickBot="1" x14ac:dyDescent="0.3">
      <c r="A18" s="18" t="s">
        <v>14</v>
      </c>
      <c r="B18" s="19"/>
      <c r="C18" s="20">
        <f>C13+C16</f>
        <v>90384</v>
      </c>
      <c r="D18" s="20">
        <f t="shared" ref="D18:F18" si="3">D13+D16</f>
        <v>90660</v>
      </c>
      <c r="E18" s="20">
        <f t="shared" si="3"/>
        <v>90928</v>
      </c>
      <c r="F18" s="20">
        <f t="shared" si="3"/>
        <v>271972</v>
      </c>
      <c r="G18" s="20">
        <f>AVERAGE(C18:E18)</f>
        <v>90657.333333333328</v>
      </c>
    </row>
    <row r="19" spans="1:7" ht="15" customHeight="1" thickTop="1" x14ac:dyDescent="0.25">
      <c r="A19" s="10" t="s">
        <v>33</v>
      </c>
    </row>
    <row r="20" spans="1:7" ht="15" customHeight="1" x14ac:dyDescent="0.25">
      <c r="A20" s="54" t="s">
        <v>84</v>
      </c>
    </row>
    <row r="21" spans="1:7" ht="15" customHeight="1" x14ac:dyDescent="0.25">
      <c r="A21" s="54" t="s">
        <v>75</v>
      </c>
    </row>
    <row r="24" spans="1:7" ht="15" customHeight="1" x14ac:dyDescent="0.25">
      <c r="A24" s="66" t="s">
        <v>15</v>
      </c>
      <c r="B24" s="66"/>
      <c r="C24" s="66"/>
      <c r="D24" s="66"/>
      <c r="E24" s="66"/>
    </row>
    <row r="25" spans="1:7" ht="15" customHeight="1" x14ac:dyDescent="0.25">
      <c r="A25" s="64" t="s">
        <v>10</v>
      </c>
      <c r="B25" s="64"/>
      <c r="C25" s="64"/>
      <c r="D25" s="64"/>
      <c r="E25" s="64"/>
    </row>
    <row r="26" spans="1:7" ht="15" customHeight="1" x14ac:dyDescent="0.25">
      <c r="A26" s="64" t="s">
        <v>60</v>
      </c>
      <c r="B26" s="64"/>
      <c r="C26" s="64"/>
      <c r="D26" s="64"/>
      <c r="E26" s="64"/>
    </row>
    <row r="28" spans="1:7" ht="15" customHeight="1" thickBot="1" x14ac:dyDescent="0.3">
      <c r="A28" s="12" t="s">
        <v>2</v>
      </c>
      <c r="B28" s="13" t="s">
        <v>4</v>
      </c>
      <c r="C28" s="13" t="s">
        <v>5</v>
      </c>
      <c r="D28" s="13" t="s">
        <v>6</v>
      </c>
      <c r="E28" s="13" t="s">
        <v>7</v>
      </c>
      <c r="F28" s="13" t="s">
        <v>80</v>
      </c>
    </row>
    <row r="30" spans="1:7" ht="15" customHeight="1" x14ac:dyDescent="0.25">
      <c r="A30" s="14" t="s">
        <v>29</v>
      </c>
      <c r="B30" s="22">
        <v>2567993762.8000002</v>
      </c>
      <c r="C30" s="22">
        <v>5844140595.3000002</v>
      </c>
      <c r="D30" s="22">
        <v>5960661616.1999998</v>
      </c>
      <c r="E30" s="22">
        <f>SUM(B30:D30)</f>
        <v>14372795974.299999</v>
      </c>
      <c r="F30" s="22">
        <f>AVERAGE(B30:D30)</f>
        <v>4790931991.4333334</v>
      </c>
      <c r="G30" s="22"/>
    </row>
    <row r="31" spans="1:7" ht="15" customHeight="1" x14ac:dyDescent="0.25">
      <c r="A31" s="16" t="s">
        <v>27</v>
      </c>
      <c r="B31" s="60">
        <f>(C14/C13)*B30</f>
        <v>1834076491.280422</v>
      </c>
      <c r="C31" s="60">
        <f t="shared" ref="C31:D31" si="4">(D14/D13)*C30</f>
        <v>4173238678.8060284</v>
      </c>
      <c r="D31" s="60">
        <f t="shared" si="4"/>
        <v>4257567214.3350735</v>
      </c>
      <c r="E31" s="60">
        <f t="shared" ref="E31:E32" si="5">SUM(B31:D31)</f>
        <v>10264882384.421524</v>
      </c>
      <c r="F31" s="60">
        <f t="shared" ref="F31:F32" si="6">AVERAGE(B31:D31)</f>
        <v>3421627461.4738412</v>
      </c>
    </row>
    <row r="32" spans="1:7" ht="15" customHeight="1" x14ac:dyDescent="0.25">
      <c r="A32" s="16" t="s">
        <v>28</v>
      </c>
      <c r="B32" s="60">
        <f>(C15/C13)*B30</f>
        <v>733917271.5195781</v>
      </c>
      <c r="C32" s="60">
        <f t="shared" ref="C32:D32" si="7">(D15/D13)*C30</f>
        <v>1670901916.4939721</v>
      </c>
      <c r="D32" s="60">
        <f t="shared" si="7"/>
        <v>1703094401.8649261</v>
      </c>
      <c r="E32" s="60">
        <f t="shared" si="5"/>
        <v>4107913589.8784761</v>
      </c>
      <c r="F32" s="60">
        <f t="shared" si="6"/>
        <v>1369304529.959492</v>
      </c>
    </row>
    <row r="33" spans="1:6" ht="15" customHeight="1" x14ac:dyDescent="0.25">
      <c r="A33" s="14" t="s">
        <v>30</v>
      </c>
      <c r="B33" s="22">
        <v>515386169.89999998</v>
      </c>
      <c r="C33" s="22">
        <v>518790362.10000002</v>
      </c>
      <c r="D33" s="22">
        <v>522502329.69999999</v>
      </c>
      <c r="E33" s="22">
        <f>SUM(B33:D33)</f>
        <v>1556678861.7</v>
      </c>
      <c r="F33" s="22">
        <f t="shared" ref="F33:F38" si="8">AVERAGE(B33:D33)</f>
        <v>518892953.90000004</v>
      </c>
    </row>
    <row r="34" spans="1:6" ht="15" customHeight="1" x14ac:dyDescent="0.25">
      <c r="A34" s="10" t="s">
        <v>31</v>
      </c>
      <c r="B34" s="22">
        <f>B35+B36</f>
        <v>428108927.60000002</v>
      </c>
      <c r="C34" s="22">
        <f t="shared" ref="C34:D34" si="9">C35+C36</f>
        <v>1192562243.2</v>
      </c>
      <c r="D34" s="22">
        <f t="shared" si="9"/>
        <v>1195662577.9000001</v>
      </c>
      <c r="E34" s="22">
        <f>SUM(B34:D34)</f>
        <v>2816333748.7000003</v>
      </c>
      <c r="F34" s="22">
        <f t="shared" si="8"/>
        <v>938777916.23333347</v>
      </c>
    </row>
    <row r="35" spans="1:6" ht="15" customHeight="1" x14ac:dyDescent="0.25">
      <c r="A35" s="23" t="s">
        <v>39</v>
      </c>
      <c r="B35" s="22">
        <v>152658927.59999999</v>
      </c>
      <c r="C35" s="22">
        <v>917112243.20000005</v>
      </c>
      <c r="D35" s="22">
        <v>920212577.89999998</v>
      </c>
      <c r="E35" s="22">
        <v>1989983748.7</v>
      </c>
      <c r="F35" s="22">
        <f t="shared" si="8"/>
        <v>663327916.23333335</v>
      </c>
    </row>
    <row r="36" spans="1:6" ht="15" customHeight="1" x14ac:dyDescent="0.25">
      <c r="A36" s="23" t="s">
        <v>40</v>
      </c>
      <c r="B36" s="22">
        <v>275450000</v>
      </c>
      <c r="C36" s="22">
        <v>275450000</v>
      </c>
      <c r="D36" s="22">
        <v>275450000</v>
      </c>
      <c r="E36" s="22">
        <v>826350000</v>
      </c>
      <c r="F36" s="22">
        <f t="shared" si="8"/>
        <v>275450000</v>
      </c>
    </row>
    <row r="37" spans="1:6" ht="15" customHeight="1" x14ac:dyDescent="0.25">
      <c r="B37" s="22"/>
      <c r="C37" s="22"/>
      <c r="D37" s="22"/>
      <c r="E37" s="22"/>
      <c r="F37" s="22"/>
    </row>
    <row r="38" spans="1:6" ht="15" customHeight="1" thickBot="1" x14ac:dyDescent="0.3">
      <c r="A38" s="18" t="s">
        <v>14</v>
      </c>
      <c r="B38" s="24">
        <f>SUM(B34,B33,B30)</f>
        <v>3511488860.3000002</v>
      </c>
      <c r="C38" s="24">
        <f t="shared" ref="C38:D38" si="10">SUM(C34,C33,C30)</f>
        <v>7555493200.6000004</v>
      </c>
      <c r="D38" s="24">
        <f t="shared" si="10"/>
        <v>7678826523.8000002</v>
      </c>
      <c r="E38" s="24">
        <f>SUM(E34,E33,E30)</f>
        <v>18745808584.700001</v>
      </c>
      <c r="F38" s="24">
        <f t="shared" si="8"/>
        <v>6248602861.5666666</v>
      </c>
    </row>
    <row r="39" spans="1:6" ht="15" customHeight="1" thickTop="1" x14ac:dyDescent="0.25">
      <c r="A39" s="10" t="s">
        <v>95</v>
      </c>
    </row>
    <row r="42" spans="1:6" ht="15" customHeight="1" x14ac:dyDescent="0.25">
      <c r="A42" s="64" t="s">
        <v>16</v>
      </c>
      <c r="B42" s="64"/>
      <c r="C42" s="64"/>
      <c r="D42" s="64"/>
      <c r="E42" s="64"/>
    </row>
    <row r="43" spans="1:6" ht="15" customHeight="1" x14ac:dyDescent="0.25">
      <c r="A43" s="64" t="s">
        <v>10</v>
      </c>
      <c r="B43" s="64"/>
      <c r="C43" s="64"/>
      <c r="D43" s="64"/>
      <c r="E43" s="64"/>
    </row>
    <row r="44" spans="1:6" ht="15" customHeight="1" x14ac:dyDescent="0.25">
      <c r="A44" s="64" t="s">
        <v>60</v>
      </c>
      <c r="B44" s="64"/>
      <c r="C44" s="64"/>
      <c r="D44" s="64"/>
      <c r="E44" s="64"/>
    </row>
    <row r="46" spans="1:6" ht="15" customHeight="1" thickBot="1" x14ac:dyDescent="0.3">
      <c r="A46" s="12" t="s">
        <v>11</v>
      </c>
      <c r="B46" s="13" t="s">
        <v>4</v>
      </c>
      <c r="C46" s="13" t="s">
        <v>5</v>
      </c>
      <c r="D46" s="13" t="s">
        <v>6</v>
      </c>
      <c r="E46" s="13" t="s">
        <v>7</v>
      </c>
    </row>
    <row r="48" spans="1:6" ht="15" customHeight="1" x14ac:dyDescent="0.25">
      <c r="A48" s="10" t="s">
        <v>44</v>
      </c>
      <c r="B48" s="25">
        <f>SUM(B49:B51)</f>
        <v>3083379932.7000003</v>
      </c>
      <c r="C48" s="25">
        <f t="shared" ref="C48" si="11">SUM(C49:C51)</f>
        <v>6362930957.4000006</v>
      </c>
      <c r="D48" s="25">
        <f>SUM(D49:D51)</f>
        <v>6483163945.8999996</v>
      </c>
      <c r="E48" s="26">
        <f>SUM(B48:D48)</f>
        <v>15929474836</v>
      </c>
    </row>
    <row r="49" spans="1:5" ht="15" customHeight="1" x14ac:dyDescent="0.25">
      <c r="A49" s="23" t="s">
        <v>71</v>
      </c>
      <c r="B49" s="26">
        <v>2567993762.8000002</v>
      </c>
      <c r="C49" s="26">
        <v>5844140595.3000002</v>
      </c>
      <c r="D49" s="26">
        <v>5960661616.1999998</v>
      </c>
      <c r="E49" s="26">
        <f>SUM(B49:D49)</f>
        <v>14372795974.299999</v>
      </c>
    </row>
    <row r="50" spans="1:5" ht="15" customHeight="1" x14ac:dyDescent="0.25">
      <c r="A50" s="23" t="s">
        <v>42</v>
      </c>
      <c r="B50" s="26">
        <v>515386169.89999998</v>
      </c>
      <c r="C50" s="26">
        <v>518790362.10000002</v>
      </c>
      <c r="D50" s="26">
        <v>522502329.69999999</v>
      </c>
      <c r="E50" s="26">
        <f>SUM(B50:D50)</f>
        <v>1556678861.7</v>
      </c>
    </row>
    <row r="51" spans="1:5" ht="15" customHeight="1" x14ac:dyDescent="0.25">
      <c r="A51" s="23" t="s">
        <v>43</v>
      </c>
      <c r="B51" s="26">
        <v>0</v>
      </c>
      <c r="C51" s="26">
        <v>0</v>
      </c>
      <c r="D51" s="26">
        <v>0</v>
      </c>
      <c r="E51" s="26">
        <v>0</v>
      </c>
    </row>
    <row r="52" spans="1:5" ht="15" customHeight="1" x14ac:dyDescent="0.25">
      <c r="A52" s="10" t="s">
        <v>45</v>
      </c>
      <c r="B52" s="26">
        <v>152658927.59999999</v>
      </c>
      <c r="C52" s="26">
        <v>917112243.20000005</v>
      </c>
      <c r="D52" s="26">
        <v>920212577.89999998</v>
      </c>
      <c r="E52" s="26">
        <f>SUM(B52:D52)</f>
        <v>1989983748.7</v>
      </c>
    </row>
    <row r="53" spans="1:5" ht="15" customHeight="1" x14ac:dyDescent="0.25">
      <c r="A53" s="10" t="s">
        <v>46</v>
      </c>
      <c r="B53" s="26">
        <v>275450000</v>
      </c>
      <c r="C53" s="26">
        <v>275450000</v>
      </c>
      <c r="D53" s="26">
        <v>275450000</v>
      </c>
      <c r="E53" s="26">
        <f>SUM(B53:D53)</f>
        <v>826350000</v>
      </c>
    </row>
    <row r="54" spans="1:5" ht="15" customHeight="1" thickBot="1" x14ac:dyDescent="0.3">
      <c r="A54" s="18" t="s">
        <v>14</v>
      </c>
      <c r="B54" s="27">
        <f>B48+B52+B53</f>
        <v>3511488860.3000002</v>
      </c>
      <c r="C54" s="27">
        <f t="shared" ref="C54:D54" si="12">C48+C52+C53</f>
        <v>7555493200.6000004</v>
      </c>
      <c r="D54" s="27">
        <f t="shared" si="12"/>
        <v>7678826523.7999992</v>
      </c>
      <c r="E54" s="27">
        <f>SUM(E49:E53)</f>
        <v>18745808584.700001</v>
      </c>
    </row>
    <row r="55" spans="1:5" ht="15" customHeight="1" thickTop="1" x14ac:dyDescent="0.25">
      <c r="A55" s="21" t="s">
        <v>32</v>
      </c>
    </row>
    <row r="58" spans="1:5" ht="15" customHeight="1" x14ac:dyDescent="0.25">
      <c r="A58" s="64" t="s">
        <v>22</v>
      </c>
      <c r="B58" s="64"/>
      <c r="C58" s="64"/>
      <c r="D58" s="64"/>
      <c r="E58" s="64"/>
    </row>
    <row r="59" spans="1:5" ht="15" customHeight="1" x14ac:dyDescent="0.25">
      <c r="A59" s="64" t="s">
        <v>17</v>
      </c>
      <c r="B59" s="64"/>
      <c r="C59" s="64"/>
      <c r="D59" s="64"/>
      <c r="E59" s="64"/>
    </row>
    <row r="60" spans="1:5" ht="18" customHeight="1" x14ac:dyDescent="0.25">
      <c r="A60" s="64" t="s">
        <v>60</v>
      </c>
      <c r="B60" s="64"/>
      <c r="C60" s="64"/>
      <c r="D60" s="64"/>
      <c r="E60" s="64"/>
    </row>
    <row r="62" spans="1:5" ht="15" customHeight="1" thickBot="1" x14ac:dyDescent="0.3">
      <c r="A62" s="12" t="s">
        <v>11</v>
      </c>
      <c r="B62" s="13" t="s">
        <v>4</v>
      </c>
      <c r="C62" s="13" t="s">
        <v>5</v>
      </c>
      <c r="D62" s="13" t="s">
        <v>6</v>
      </c>
      <c r="E62" s="13" t="s">
        <v>7</v>
      </c>
    </row>
    <row r="64" spans="1:5" ht="15" customHeight="1" x14ac:dyDescent="0.25">
      <c r="A64" s="11" t="s">
        <v>57</v>
      </c>
      <c r="B64" s="7">
        <v>1930500000</v>
      </c>
      <c r="C64" s="7">
        <f>B68</f>
        <v>5562283333.4000006</v>
      </c>
      <c r="D64" s="7">
        <f>C68</f>
        <v>7117066666.6999989</v>
      </c>
      <c r="E64" s="34">
        <f>B64</f>
        <v>1930500000</v>
      </c>
    </row>
    <row r="65" spans="1:5" ht="15" customHeight="1" x14ac:dyDescent="0.25">
      <c r="A65" s="11" t="s">
        <v>18</v>
      </c>
      <c r="B65" s="7">
        <v>7143272193.6999998</v>
      </c>
      <c r="C65" s="7">
        <v>9110276533.8999996</v>
      </c>
      <c r="D65" s="7">
        <v>8233609857.1000004</v>
      </c>
      <c r="E65" s="35">
        <f t="shared" ref="E65:E67" si="13">SUM(B65:D65)</f>
        <v>24487158584.699997</v>
      </c>
    </row>
    <row r="66" spans="1:5" ht="15" customHeight="1" x14ac:dyDescent="0.25">
      <c r="A66" s="11" t="s">
        <v>19</v>
      </c>
      <c r="B66" s="7">
        <v>9073772193.7000008</v>
      </c>
      <c r="C66" s="7">
        <f>SUM(C64:C65)</f>
        <v>14672559867.299999</v>
      </c>
      <c r="D66" s="7">
        <f>SUM(D64:D65)</f>
        <v>15350676523.799999</v>
      </c>
      <c r="E66" s="34">
        <f>SUM(E64:E65)</f>
        <v>26417658584.699997</v>
      </c>
    </row>
    <row r="67" spans="1:5" ht="15" customHeight="1" x14ac:dyDescent="0.25">
      <c r="A67" s="11" t="s">
        <v>20</v>
      </c>
      <c r="B67" s="7">
        <v>3511488860.3000002</v>
      </c>
      <c r="C67" s="7">
        <v>7555493200.6000004</v>
      </c>
      <c r="D67" s="7">
        <v>7678826523.8000002</v>
      </c>
      <c r="E67" s="35">
        <f t="shared" si="13"/>
        <v>18745808584.700001</v>
      </c>
    </row>
    <row r="68" spans="1:5" ht="15" customHeight="1" x14ac:dyDescent="0.25">
      <c r="A68" s="11" t="s">
        <v>21</v>
      </c>
      <c r="B68" s="7">
        <f>B66-B67</f>
        <v>5562283333.4000006</v>
      </c>
      <c r="C68" s="7">
        <f>C66-C67</f>
        <v>7117066666.6999989</v>
      </c>
      <c r="D68" s="7">
        <f>+D66-D67</f>
        <v>7671849999.999999</v>
      </c>
      <c r="E68" s="34">
        <f>E66-E67</f>
        <v>7671849999.9999962</v>
      </c>
    </row>
    <row r="69" spans="1:5" ht="15" customHeight="1" thickBot="1" x14ac:dyDescent="0.3">
      <c r="A69" s="19"/>
      <c r="B69" s="19"/>
      <c r="C69" s="19"/>
      <c r="D69" s="19"/>
      <c r="E69" s="19"/>
    </row>
    <row r="70" spans="1:5" ht="15" customHeight="1" thickTop="1" x14ac:dyDescent="0.25">
      <c r="A70" s="11" t="s">
        <v>32</v>
      </c>
    </row>
    <row r="71" spans="1:5" ht="15" customHeight="1" x14ac:dyDescent="0.25">
      <c r="A71" s="11"/>
    </row>
  </sheetData>
  <mergeCells count="13">
    <mergeCell ref="A60:E60"/>
    <mergeCell ref="B2:D2"/>
    <mergeCell ref="A1:G1"/>
    <mergeCell ref="A8:G8"/>
    <mergeCell ref="A9:G9"/>
    <mergeCell ref="A24:E24"/>
    <mergeCell ref="A25:E25"/>
    <mergeCell ref="A26:E26"/>
    <mergeCell ref="A42:E42"/>
    <mergeCell ref="A43:E43"/>
    <mergeCell ref="A44:E44"/>
    <mergeCell ref="A58:E58"/>
    <mergeCell ref="A59:E59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workbookViewId="0">
      <selection activeCell="E30" sqref="E30"/>
    </sheetView>
  </sheetViews>
  <sheetFormatPr baseColWidth="10" defaultColWidth="11.5703125" defaultRowHeight="15" customHeight="1" x14ac:dyDescent="0.25"/>
  <cols>
    <col min="1" max="1" width="59.42578125" style="10" customWidth="1"/>
    <col min="2" max="4" width="20.7109375" style="11" bestFit="1" customWidth="1"/>
    <col min="5" max="5" width="21.85546875" style="11" bestFit="1" customWidth="1"/>
    <col min="6" max="6" width="20.7109375" style="11" bestFit="1" customWidth="1"/>
    <col min="7" max="7" width="13.140625" style="11" customWidth="1"/>
    <col min="8" max="16384" width="11.5703125" style="11"/>
  </cols>
  <sheetData>
    <row r="1" spans="1:7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7" s="32" customFormat="1" ht="15" customHeight="1" x14ac:dyDescent="0.25">
      <c r="A2" s="29" t="s">
        <v>0</v>
      </c>
      <c r="B2" s="65" t="s">
        <v>25</v>
      </c>
      <c r="C2" s="65"/>
      <c r="D2" s="65"/>
    </row>
    <row r="3" spans="1:7" s="32" customFormat="1" ht="15" customHeight="1" x14ac:dyDescent="0.25">
      <c r="A3" s="29" t="s">
        <v>1</v>
      </c>
      <c r="B3" s="30" t="s">
        <v>24</v>
      </c>
      <c r="C3" s="30"/>
      <c r="D3" s="30"/>
    </row>
    <row r="4" spans="1:7" s="32" customFormat="1" ht="15" customHeight="1" x14ac:dyDescent="0.25">
      <c r="A4" s="29" t="s">
        <v>12</v>
      </c>
      <c r="B4" s="30" t="s">
        <v>26</v>
      </c>
      <c r="C4" s="30"/>
      <c r="D4" s="30"/>
    </row>
    <row r="5" spans="1:7" s="32" customFormat="1" ht="15" customHeight="1" x14ac:dyDescent="0.25">
      <c r="A5" s="29" t="s">
        <v>59</v>
      </c>
      <c r="B5" s="33" t="s">
        <v>61</v>
      </c>
    </row>
    <row r="6" spans="1:7" s="32" customFormat="1" ht="15" customHeight="1" x14ac:dyDescent="0.25">
      <c r="A6" s="29"/>
      <c r="B6" s="45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7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7" ht="15" customHeight="1" thickBot="1" x14ac:dyDescent="0.3">
      <c r="A11" s="36" t="s">
        <v>2</v>
      </c>
      <c r="B11" s="13" t="s">
        <v>3</v>
      </c>
      <c r="C11" s="59" t="s">
        <v>34</v>
      </c>
      <c r="D11" s="59" t="s">
        <v>35</v>
      </c>
      <c r="E11" s="59" t="s">
        <v>36</v>
      </c>
      <c r="F11" s="13" t="s">
        <v>82</v>
      </c>
      <c r="G11" s="13" t="s">
        <v>83</v>
      </c>
    </row>
    <row r="12" spans="1:7" ht="15" customHeight="1" x14ac:dyDescent="0.25">
      <c r="A12" s="37"/>
      <c r="C12" s="15"/>
      <c r="D12" s="15"/>
      <c r="E12" s="15"/>
      <c r="F12" s="15"/>
      <c r="G12" s="15"/>
    </row>
    <row r="13" spans="1:7" ht="15" customHeight="1" x14ac:dyDescent="0.25">
      <c r="A13" s="43" t="s">
        <v>29</v>
      </c>
      <c r="B13" s="11" t="s">
        <v>8</v>
      </c>
      <c r="C13" s="15">
        <f t="shared" ref="C13:D13" si="0">+C14+C15</f>
        <v>88364</v>
      </c>
      <c r="D13" s="15">
        <f t="shared" si="0"/>
        <v>88353</v>
      </c>
      <c r="E13" s="15">
        <f>+E14+E15</f>
        <v>88550</v>
      </c>
      <c r="F13" s="15">
        <f t="shared" ref="F13" si="1">SUM(C13:E13)</f>
        <v>265267</v>
      </c>
      <c r="G13" s="15">
        <f>AVERAGE(C13:E13)</f>
        <v>88422.333333333328</v>
      </c>
    </row>
    <row r="14" spans="1:7" ht="15" customHeight="1" x14ac:dyDescent="0.25">
      <c r="A14" s="44" t="s">
        <v>27</v>
      </c>
      <c r="B14" s="17" t="s">
        <v>8</v>
      </c>
      <c r="C14" s="53">
        <v>63138</v>
      </c>
      <c r="D14" s="53">
        <v>63103</v>
      </c>
      <c r="E14" s="53">
        <v>63242</v>
      </c>
      <c r="F14" s="53">
        <f>SUM(C14:E14)</f>
        <v>189483</v>
      </c>
      <c r="G14" s="53">
        <f>AVERAGE(C14:E14)</f>
        <v>63161</v>
      </c>
    </row>
    <row r="15" spans="1:7" ht="15" customHeight="1" x14ac:dyDescent="0.25">
      <c r="A15" s="44" t="s">
        <v>28</v>
      </c>
      <c r="B15" s="17" t="s">
        <v>8</v>
      </c>
      <c r="C15" s="53">
        <f>88364-C14</f>
        <v>25226</v>
      </c>
      <c r="D15" s="53">
        <f>88353-D14</f>
        <v>25250</v>
      </c>
      <c r="E15" s="53">
        <f>88550-E14</f>
        <v>25308</v>
      </c>
      <c r="F15" s="53">
        <f t="shared" ref="F15:F16" si="2">SUM(C15:E15)</f>
        <v>75784</v>
      </c>
      <c r="G15" s="53">
        <f>AVERAGE(C15:E15)</f>
        <v>25261.333333333332</v>
      </c>
    </row>
    <row r="16" spans="1:7" ht="15" customHeight="1" x14ac:dyDescent="0.25">
      <c r="A16" s="43" t="s">
        <v>30</v>
      </c>
      <c r="B16" s="11" t="s">
        <v>8</v>
      </c>
      <c r="C16" s="15">
        <v>2654</v>
      </c>
      <c r="D16" s="15">
        <v>2669</v>
      </c>
      <c r="E16" s="15">
        <v>2688</v>
      </c>
      <c r="F16" s="15">
        <f t="shared" si="2"/>
        <v>8011</v>
      </c>
      <c r="G16" s="15">
        <f>AVERAGE(C16:E16)</f>
        <v>2670.3333333333335</v>
      </c>
    </row>
    <row r="17" spans="1:7" ht="15" customHeight="1" x14ac:dyDescent="0.25">
      <c r="A17" s="37"/>
      <c r="C17" s="15"/>
      <c r="D17" s="15"/>
      <c r="E17" s="15"/>
      <c r="F17" s="15"/>
      <c r="G17" s="15"/>
    </row>
    <row r="18" spans="1:7" ht="15" customHeight="1" thickBot="1" x14ac:dyDescent="0.3">
      <c r="A18" s="39" t="s">
        <v>14</v>
      </c>
      <c r="B18" s="19"/>
      <c r="C18" s="52">
        <f>C13+C16</f>
        <v>91018</v>
      </c>
      <c r="D18" s="52">
        <f t="shared" ref="D18" si="3">D13+D16</f>
        <v>91022</v>
      </c>
      <c r="E18" s="52">
        <f>E13+E16</f>
        <v>91238</v>
      </c>
      <c r="F18" s="52">
        <f>F13+F16</f>
        <v>273278</v>
      </c>
      <c r="G18" s="52">
        <f>AVERAGE(C18:E18)</f>
        <v>91092.666666666672</v>
      </c>
    </row>
    <row r="19" spans="1:7" ht="15" customHeight="1" thickTop="1" x14ac:dyDescent="0.25">
      <c r="A19" s="11" t="s">
        <v>38</v>
      </c>
    </row>
    <row r="20" spans="1:7" ht="15" customHeight="1" x14ac:dyDescent="0.25">
      <c r="A20" s="54" t="s">
        <v>84</v>
      </c>
    </row>
    <row r="21" spans="1:7" ht="15" customHeight="1" x14ac:dyDescent="0.25">
      <c r="A21" s="54" t="s">
        <v>75</v>
      </c>
    </row>
    <row r="23" spans="1:7" ht="15" customHeight="1" x14ac:dyDescent="0.25">
      <c r="A23" s="67"/>
      <c r="B23" s="67"/>
      <c r="C23" s="67"/>
      <c r="D23" s="67"/>
      <c r="E23" s="67"/>
    </row>
    <row r="24" spans="1:7" ht="15" customHeight="1" x14ac:dyDescent="0.25">
      <c r="A24" s="66" t="s">
        <v>15</v>
      </c>
      <c r="B24" s="66"/>
      <c r="C24" s="66"/>
      <c r="D24" s="66"/>
      <c r="E24" s="66"/>
    </row>
    <row r="25" spans="1:7" ht="15" customHeight="1" x14ac:dyDescent="0.25">
      <c r="A25" s="64" t="s">
        <v>10</v>
      </c>
      <c r="B25" s="64"/>
      <c r="C25" s="64"/>
      <c r="D25" s="64"/>
      <c r="E25" s="64"/>
    </row>
    <row r="26" spans="1:7" ht="15" customHeight="1" x14ac:dyDescent="0.25">
      <c r="A26" s="64" t="s">
        <v>60</v>
      </c>
      <c r="B26" s="64"/>
      <c r="C26" s="64"/>
      <c r="D26" s="64"/>
      <c r="E26" s="64"/>
    </row>
    <row r="28" spans="1:7" ht="15" customHeight="1" thickBot="1" x14ac:dyDescent="0.3">
      <c r="A28" s="36" t="s">
        <v>2</v>
      </c>
      <c r="B28" s="13" t="s">
        <v>34</v>
      </c>
      <c r="C28" s="13" t="s">
        <v>35</v>
      </c>
      <c r="D28" s="13" t="s">
        <v>36</v>
      </c>
      <c r="E28" s="13" t="s">
        <v>37</v>
      </c>
      <c r="F28" s="13" t="s">
        <v>80</v>
      </c>
    </row>
    <row r="29" spans="1:7" ht="15" customHeight="1" x14ac:dyDescent="0.25">
      <c r="A29" s="37"/>
    </row>
    <row r="30" spans="1:7" ht="15" customHeight="1" x14ac:dyDescent="0.25">
      <c r="A30" s="43" t="s">
        <v>29</v>
      </c>
      <c r="B30" s="22">
        <v>5820005612</v>
      </c>
      <c r="C30" s="22">
        <v>6435374502.6000004</v>
      </c>
      <c r="D30" s="22">
        <v>5717864748</v>
      </c>
      <c r="E30" s="22">
        <f>SUM(B30:D30)</f>
        <v>17973244862.599998</v>
      </c>
      <c r="F30" s="22">
        <f>AVERAGE(B30:D30)</f>
        <v>5991081620.8666658</v>
      </c>
    </row>
    <row r="31" spans="1:7" ht="15" customHeight="1" x14ac:dyDescent="0.25">
      <c r="A31" s="44" t="s">
        <v>27</v>
      </c>
      <c r="B31" s="61">
        <f>(C14/C13)*B30</f>
        <v>4158520600.3627725</v>
      </c>
      <c r="C31" s="61">
        <f t="shared" ref="C31:D31" si="4">(D14/D13)*C30</f>
        <v>4596238240.2133236</v>
      </c>
      <c r="D31" s="61">
        <f t="shared" si="4"/>
        <v>4083672528.4360924</v>
      </c>
      <c r="E31" s="61">
        <f t="shared" ref="E31:E32" si="5">SUM(B31:D31)</f>
        <v>12838431369.012188</v>
      </c>
      <c r="F31" s="61">
        <f t="shared" ref="F31:F32" si="6">AVERAGE(B31:D31)</f>
        <v>4279477123.0040627</v>
      </c>
    </row>
    <row r="32" spans="1:7" ht="15" customHeight="1" x14ac:dyDescent="0.25">
      <c r="A32" s="44" t="s">
        <v>28</v>
      </c>
      <c r="B32" s="61">
        <f>(C15/C13)*B30</f>
        <v>1661485011.6372278</v>
      </c>
      <c r="C32" s="61">
        <f t="shared" ref="C32:D32" si="7">(D15/D13)*C30</f>
        <v>1839136262.3866761</v>
      </c>
      <c r="D32" s="61">
        <f t="shared" si="7"/>
        <v>1634192219.5639074</v>
      </c>
      <c r="E32" s="61">
        <f t="shared" si="5"/>
        <v>5134813493.5878115</v>
      </c>
      <c r="F32" s="61">
        <f t="shared" si="6"/>
        <v>1711604497.8626039</v>
      </c>
    </row>
    <row r="33" spans="1:6" ht="15" customHeight="1" x14ac:dyDescent="0.25">
      <c r="A33" s="43" t="s">
        <v>30</v>
      </c>
      <c r="B33" s="22">
        <v>526085850.70000005</v>
      </c>
      <c r="C33" s="22">
        <v>541027032.75</v>
      </c>
      <c r="D33" s="22">
        <v>533005899.5999999</v>
      </c>
      <c r="E33" s="22">
        <f>SUM(B33:D33)</f>
        <v>1600118783.05</v>
      </c>
      <c r="F33" s="22">
        <f t="shared" ref="F33:F38" si="8">AVERAGE(B33:D33)</f>
        <v>533372927.68333334</v>
      </c>
    </row>
    <row r="34" spans="1:6" ht="15" customHeight="1" x14ac:dyDescent="0.25">
      <c r="A34" s="37" t="s">
        <v>31</v>
      </c>
      <c r="B34" s="22">
        <f>B52+B53</f>
        <v>1198615520.5599999</v>
      </c>
      <c r="C34" s="22">
        <f t="shared" ref="C34:D34" si="9">C52+C53</f>
        <v>1199676517.46</v>
      </c>
      <c r="D34" s="22">
        <f t="shared" si="9"/>
        <v>1199978540.7799997</v>
      </c>
      <c r="E34" s="22">
        <f>SUM(B34:D34)</f>
        <v>3598270578.7999997</v>
      </c>
      <c r="F34" s="22">
        <f t="shared" si="8"/>
        <v>1199423526.2666667</v>
      </c>
    </row>
    <row r="35" spans="1:6" ht="15" customHeight="1" x14ac:dyDescent="0.25">
      <c r="A35" s="40" t="s">
        <v>39</v>
      </c>
      <c r="B35" s="22">
        <v>923165520.55999994</v>
      </c>
      <c r="C35" s="22">
        <v>924226517.46000004</v>
      </c>
      <c r="D35" s="22">
        <v>924528540.77999973</v>
      </c>
      <c r="E35" s="22">
        <f t="shared" ref="E35:E36" si="10">SUM(B35:D35)</f>
        <v>2771920578.7999997</v>
      </c>
      <c r="F35" s="22">
        <f t="shared" si="8"/>
        <v>923973526.26666653</v>
      </c>
    </row>
    <row r="36" spans="1:6" ht="15" customHeight="1" x14ac:dyDescent="0.25">
      <c r="A36" s="40" t="s">
        <v>40</v>
      </c>
      <c r="B36" s="22">
        <v>275450000</v>
      </c>
      <c r="C36" s="22">
        <v>275450000</v>
      </c>
      <c r="D36" s="22">
        <v>275450000</v>
      </c>
      <c r="E36" s="22">
        <f t="shared" si="10"/>
        <v>826350000</v>
      </c>
      <c r="F36" s="22">
        <f t="shared" si="8"/>
        <v>275450000</v>
      </c>
    </row>
    <row r="37" spans="1:6" ht="15" customHeight="1" x14ac:dyDescent="0.25">
      <c r="A37" s="37"/>
      <c r="B37" s="22"/>
      <c r="C37" s="22"/>
      <c r="D37" s="22"/>
      <c r="E37" s="22"/>
      <c r="F37" s="22"/>
    </row>
    <row r="38" spans="1:6" ht="15" customHeight="1" thickBot="1" x14ac:dyDescent="0.3">
      <c r="A38" s="39" t="s">
        <v>14</v>
      </c>
      <c r="B38" s="24">
        <f>SUM(B34,B33,B30)</f>
        <v>7544706983.2600002</v>
      </c>
      <c r="C38" s="24">
        <f t="shared" ref="C38:E38" si="11">SUM(C34,C33,C30)</f>
        <v>8176078052.8100004</v>
      </c>
      <c r="D38" s="24">
        <f t="shared" si="11"/>
        <v>7450849188.3799992</v>
      </c>
      <c r="E38" s="24">
        <f t="shared" si="11"/>
        <v>23171634224.449997</v>
      </c>
      <c r="F38" s="24">
        <f t="shared" si="8"/>
        <v>7723878074.8166656</v>
      </c>
    </row>
    <row r="39" spans="1:6" ht="15" customHeight="1" thickTop="1" x14ac:dyDescent="0.25">
      <c r="A39" s="11" t="s">
        <v>96</v>
      </c>
    </row>
    <row r="41" spans="1:6" ht="15" customHeight="1" x14ac:dyDescent="0.25">
      <c r="A41" s="11"/>
    </row>
    <row r="42" spans="1:6" s="32" customFormat="1" ht="15" customHeight="1" x14ac:dyDescent="0.25">
      <c r="A42" s="64" t="s">
        <v>16</v>
      </c>
      <c r="B42" s="64"/>
      <c r="C42" s="64"/>
      <c r="D42" s="64"/>
      <c r="E42" s="64"/>
    </row>
    <row r="43" spans="1:6" ht="15" customHeight="1" x14ac:dyDescent="0.25">
      <c r="A43" s="64" t="s">
        <v>10</v>
      </c>
      <c r="B43" s="64"/>
      <c r="C43" s="64"/>
      <c r="D43" s="64"/>
      <c r="E43" s="64"/>
    </row>
    <row r="44" spans="1:6" ht="15" customHeight="1" x14ac:dyDescent="0.25">
      <c r="A44" s="64" t="s">
        <v>60</v>
      </c>
      <c r="B44" s="64"/>
      <c r="C44" s="64"/>
      <c r="D44" s="64"/>
      <c r="E44" s="64"/>
    </row>
    <row r="46" spans="1:6" ht="15" customHeight="1" thickBot="1" x14ac:dyDescent="0.3">
      <c r="A46" s="36" t="s">
        <v>11</v>
      </c>
      <c r="B46" s="13" t="s">
        <v>34</v>
      </c>
      <c r="C46" s="13" t="s">
        <v>35</v>
      </c>
      <c r="D46" s="13" t="s">
        <v>36</v>
      </c>
      <c r="E46" s="13" t="s">
        <v>37</v>
      </c>
    </row>
    <row r="47" spans="1:6" ht="15" customHeight="1" x14ac:dyDescent="0.25">
      <c r="A47" s="37"/>
    </row>
    <row r="48" spans="1:6" ht="15" customHeight="1" x14ac:dyDescent="0.25">
      <c r="A48" s="37" t="s">
        <v>44</v>
      </c>
      <c r="B48" s="25">
        <f>SUM(B49:B51)</f>
        <v>6346091462.6999998</v>
      </c>
      <c r="C48" s="25">
        <f t="shared" ref="C48:E48" si="12">SUM(C49:C51)</f>
        <v>6976401535.3500004</v>
      </c>
      <c r="D48" s="25">
        <f t="shared" si="12"/>
        <v>6250870647.6000004</v>
      </c>
      <c r="E48" s="25">
        <f t="shared" si="12"/>
        <v>19573363645.649998</v>
      </c>
    </row>
    <row r="49" spans="1:5" ht="15" customHeight="1" x14ac:dyDescent="0.25">
      <c r="A49" s="40" t="s">
        <v>41</v>
      </c>
      <c r="B49" s="26">
        <v>5820005612</v>
      </c>
      <c r="C49" s="26">
        <v>6435374502.6000004</v>
      </c>
      <c r="D49" s="26">
        <v>5717864748</v>
      </c>
      <c r="E49" s="26">
        <f>SUM(B49:D49)</f>
        <v>17973244862.599998</v>
      </c>
    </row>
    <row r="50" spans="1:5" ht="15" customHeight="1" x14ac:dyDescent="0.25">
      <c r="A50" s="40" t="s">
        <v>42</v>
      </c>
      <c r="B50" s="26">
        <v>526085850.70000005</v>
      </c>
      <c r="C50" s="26">
        <v>541027032.75</v>
      </c>
      <c r="D50" s="26">
        <v>533005899.5999999</v>
      </c>
      <c r="E50" s="26">
        <f>SUM(B50:D50)</f>
        <v>1600118783.05</v>
      </c>
    </row>
    <row r="51" spans="1:5" ht="15" customHeight="1" x14ac:dyDescent="0.25">
      <c r="A51" s="40" t="s">
        <v>43</v>
      </c>
      <c r="B51" s="26">
        <v>0</v>
      </c>
      <c r="C51" s="26">
        <v>0</v>
      </c>
      <c r="D51" s="26">
        <v>0</v>
      </c>
      <c r="E51" s="26">
        <f>SUM(B51:D51)</f>
        <v>0</v>
      </c>
    </row>
    <row r="52" spans="1:5" ht="15" customHeight="1" x14ac:dyDescent="0.25">
      <c r="A52" s="37" t="s">
        <v>45</v>
      </c>
      <c r="B52" s="26">
        <v>923165520.55999994</v>
      </c>
      <c r="C52" s="26">
        <v>924226517.46000004</v>
      </c>
      <c r="D52" s="26">
        <v>924528540.77999973</v>
      </c>
      <c r="E52" s="26">
        <f>SUM(B52:D52)</f>
        <v>2771920578.7999997</v>
      </c>
    </row>
    <row r="53" spans="1:5" ht="15" customHeight="1" x14ac:dyDescent="0.25">
      <c r="A53" s="37" t="s">
        <v>46</v>
      </c>
      <c r="B53" s="22">
        <v>275450000</v>
      </c>
      <c r="C53" s="26">
        <v>275450000</v>
      </c>
      <c r="D53" s="26">
        <v>275450000</v>
      </c>
      <c r="E53" s="26">
        <f>SUM(B53:D53)</f>
        <v>826350000</v>
      </c>
    </row>
    <row r="54" spans="1:5" ht="15" customHeight="1" thickBot="1" x14ac:dyDescent="0.3">
      <c r="A54" s="39" t="s">
        <v>14</v>
      </c>
      <c r="B54" s="27">
        <f>B48+B52+B53</f>
        <v>7544706983.2600002</v>
      </c>
      <c r="C54" s="27">
        <f t="shared" ref="C54:D54" si="13">C48+C52+C53</f>
        <v>8176078052.8100004</v>
      </c>
      <c r="D54" s="27">
        <f t="shared" si="13"/>
        <v>7450849188.3800001</v>
      </c>
      <c r="E54" s="27">
        <f>SUM(E49:E53)</f>
        <v>23171634224.449997</v>
      </c>
    </row>
    <row r="55" spans="1:5" ht="15" customHeight="1" thickTop="1" x14ac:dyDescent="0.25">
      <c r="A55" s="11" t="s">
        <v>38</v>
      </c>
    </row>
    <row r="57" spans="1:5" ht="15" customHeight="1" x14ac:dyDescent="0.25">
      <c r="A57" s="46"/>
      <c r="B57" s="46"/>
      <c r="C57" s="46"/>
      <c r="D57" s="46"/>
      <c r="E57" s="46"/>
    </row>
    <row r="58" spans="1:5" ht="15" customHeight="1" x14ac:dyDescent="0.25">
      <c r="A58" s="64" t="s">
        <v>22</v>
      </c>
      <c r="B58" s="64"/>
      <c r="C58" s="64"/>
      <c r="D58" s="64"/>
      <c r="E58" s="64"/>
    </row>
    <row r="59" spans="1:5" ht="15" customHeight="1" x14ac:dyDescent="0.25">
      <c r="A59" s="64" t="s">
        <v>17</v>
      </c>
      <c r="B59" s="64"/>
      <c r="C59" s="64"/>
      <c r="D59" s="64"/>
      <c r="E59" s="64"/>
    </row>
    <row r="60" spans="1:5" ht="18" customHeight="1" x14ac:dyDescent="0.25">
      <c r="A60" s="64" t="s">
        <v>60</v>
      </c>
      <c r="B60" s="64"/>
      <c r="C60" s="64"/>
      <c r="D60" s="64"/>
      <c r="E60" s="64"/>
    </row>
    <row r="62" spans="1:5" ht="15" customHeight="1" thickBot="1" x14ac:dyDescent="0.3">
      <c r="A62" s="36" t="s">
        <v>11</v>
      </c>
      <c r="B62" s="13" t="s">
        <v>34</v>
      </c>
      <c r="C62" s="13" t="s">
        <v>35</v>
      </c>
      <c r="D62" s="13" t="s">
        <v>36</v>
      </c>
      <c r="E62" s="13" t="s">
        <v>37</v>
      </c>
    </row>
    <row r="63" spans="1:5" ht="15" customHeight="1" x14ac:dyDescent="0.25">
      <c r="A63" s="37"/>
    </row>
    <row r="64" spans="1:5" ht="15" customHeight="1" x14ac:dyDescent="0.25">
      <c r="A64" s="41" t="s">
        <v>57</v>
      </c>
      <c r="B64" s="26">
        <v>7671850000</v>
      </c>
      <c r="C64" s="26">
        <f>B68</f>
        <v>8480466666.6999941</v>
      </c>
      <c r="D64" s="26">
        <f>C68</f>
        <v>9289083333.3399963</v>
      </c>
      <c r="E64" s="26">
        <f>B64</f>
        <v>7671850000</v>
      </c>
    </row>
    <row r="65" spans="1:5" ht="15" customHeight="1" x14ac:dyDescent="0.25">
      <c r="A65" s="41" t="s">
        <v>18</v>
      </c>
      <c r="B65" s="26">
        <v>8353323649.8999939</v>
      </c>
      <c r="C65" s="26">
        <v>8984694719.4400024</v>
      </c>
      <c r="D65" s="26">
        <v>8259465855.0100021</v>
      </c>
      <c r="E65" s="26">
        <f>SUM(B65:D65)</f>
        <v>25597484224.349998</v>
      </c>
    </row>
    <row r="66" spans="1:5" ht="15" customHeight="1" x14ac:dyDescent="0.25">
      <c r="A66" s="41" t="s">
        <v>19</v>
      </c>
      <c r="B66" s="26">
        <f>SUM(B64:B65)</f>
        <v>16025173649.899994</v>
      </c>
      <c r="C66" s="26">
        <f t="shared" ref="C66:E66" si="14">SUM(C64:C65)</f>
        <v>17465161386.139996</v>
      </c>
      <c r="D66" s="26">
        <f t="shared" si="14"/>
        <v>17548549188.349998</v>
      </c>
      <c r="E66" s="26">
        <f t="shared" si="14"/>
        <v>33269334224.349998</v>
      </c>
    </row>
    <row r="67" spans="1:5" ht="15" customHeight="1" x14ac:dyDescent="0.25">
      <c r="A67" s="41" t="s">
        <v>20</v>
      </c>
      <c r="B67" s="26">
        <v>7544706983.1999998</v>
      </c>
      <c r="C67" s="26">
        <v>8176078052.8000002</v>
      </c>
      <c r="D67" s="26">
        <v>7450849188.3000002</v>
      </c>
      <c r="E67" s="26">
        <f>SUM(B67:D67)</f>
        <v>23171634224.299999</v>
      </c>
    </row>
    <row r="68" spans="1:5" ht="15" customHeight="1" x14ac:dyDescent="0.25">
      <c r="A68" s="41" t="s">
        <v>21</v>
      </c>
      <c r="B68" s="26">
        <f>+B66-B67</f>
        <v>8480466666.6999941</v>
      </c>
      <c r="C68" s="26">
        <f t="shared" ref="C68:E68" si="15">+C66-C67</f>
        <v>9289083333.3399963</v>
      </c>
      <c r="D68" s="26">
        <f t="shared" si="15"/>
        <v>10097700000.049999</v>
      </c>
      <c r="E68" s="26">
        <f t="shared" si="15"/>
        <v>10097700000.049999</v>
      </c>
    </row>
    <row r="69" spans="1:5" ht="15" customHeight="1" thickBot="1" x14ac:dyDescent="0.3">
      <c r="A69" s="42"/>
      <c r="B69" s="19"/>
      <c r="C69" s="19"/>
      <c r="D69" s="19"/>
      <c r="E69" s="19"/>
    </row>
    <row r="70" spans="1:5" ht="15" customHeight="1" thickTop="1" x14ac:dyDescent="0.25">
      <c r="A70" s="11" t="s">
        <v>38</v>
      </c>
    </row>
    <row r="71" spans="1:5" ht="15" customHeight="1" x14ac:dyDescent="0.25">
      <c r="A71" s="11"/>
    </row>
  </sheetData>
  <mergeCells count="14">
    <mergeCell ref="A43:E43"/>
    <mergeCell ref="A44:E44"/>
    <mergeCell ref="A60:E60"/>
    <mergeCell ref="B2:D2"/>
    <mergeCell ref="A1:G1"/>
    <mergeCell ref="A8:G8"/>
    <mergeCell ref="A9:G9"/>
    <mergeCell ref="A23:E23"/>
    <mergeCell ref="A24:E24"/>
    <mergeCell ref="A25:E25"/>
    <mergeCell ref="A42:E42"/>
    <mergeCell ref="A58:E58"/>
    <mergeCell ref="A59:E59"/>
    <mergeCell ref="A26:E26"/>
  </mergeCells>
  <printOptions horizontalCentered="1" verticalCentered="1"/>
  <pageMargins left="0.70866141732283472" right="1.18" top="0.3" bottom="0.2" header="0.31496062992125984" footer="0.31496062992125984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workbookViewId="0">
      <selection activeCell="E30" sqref="E30"/>
    </sheetView>
  </sheetViews>
  <sheetFormatPr baseColWidth="10" defaultColWidth="11.5703125" defaultRowHeight="15" customHeight="1" x14ac:dyDescent="0.25"/>
  <cols>
    <col min="1" max="1" width="59.85546875" style="10" customWidth="1"/>
    <col min="2" max="2" width="17.140625" style="11" bestFit="1" customWidth="1"/>
    <col min="3" max="5" width="17.7109375" style="11" bestFit="1" customWidth="1"/>
    <col min="6" max="6" width="17.85546875" style="11" bestFit="1" customWidth="1"/>
    <col min="7" max="7" width="14.140625" style="11" customWidth="1"/>
    <col min="8" max="16384" width="11.5703125" style="11"/>
  </cols>
  <sheetData>
    <row r="1" spans="1:7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7" s="32" customFormat="1" ht="15" customHeight="1" x14ac:dyDescent="0.25">
      <c r="A2" s="29" t="s">
        <v>0</v>
      </c>
      <c r="B2" s="65" t="s">
        <v>25</v>
      </c>
      <c r="C2" s="65"/>
      <c r="D2" s="65"/>
    </row>
    <row r="3" spans="1:7" s="32" customFormat="1" ht="15" customHeight="1" x14ac:dyDescent="0.25">
      <c r="A3" s="29" t="s">
        <v>1</v>
      </c>
      <c r="B3" s="30" t="s">
        <v>24</v>
      </c>
      <c r="C3" s="30"/>
      <c r="D3" s="30"/>
    </row>
    <row r="4" spans="1:7" s="32" customFormat="1" ht="15" customHeight="1" x14ac:dyDescent="0.25">
      <c r="A4" s="29" t="s">
        <v>12</v>
      </c>
      <c r="B4" s="30" t="s">
        <v>26</v>
      </c>
      <c r="C4" s="30"/>
      <c r="D4" s="30"/>
    </row>
    <row r="5" spans="1:7" s="32" customFormat="1" ht="15" customHeight="1" x14ac:dyDescent="0.25">
      <c r="A5" s="29" t="s">
        <v>59</v>
      </c>
      <c r="B5" s="33" t="s">
        <v>62</v>
      </c>
    </row>
    <row r="6" spans="1:7" s="32" customFormat="1" ht="15" customHeight="1" x14ac:dyDescent="0.25">
      <c r="A6" s="29"/>
      <c r="B6" s="33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7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7" ht="15" customHeight="1" thickBot="1" x14ac:dyDescent="0.3">
      <c r="A11" s="36" t="s">
        <v>2</v>
      </c>
      <c r="B11" s="13" t="s">
        <v>3</v>
      </c>
      <c r="C11" s="13" t="s">
        <v>47</v>
      </c>
      <c r="D11" s="13" t="s">
        <v>48</v>
      </c>
      <c r="E11" s="13" t="s">
        <v>49</v>
      </c>
      <c r="F11" s="13" t="s">
        <v>82</v>
      </c>
      <c r="G11" s="13" t="s">
        <v>83</v>
      </c>
    </row>
    <row r="12" spans="1:7" ht="15" customHeight="1" x14ac:dyDescent="0.25">
      <c r="A12" s="37"/>
    </row>
    <row r="13" spans="1:7" ht="15" customHeight="1" x14ac:dyDescent="0.25">
      <c r="A13" s="43" t="s">
        <v>29</v>
      </c>
      <c r="B13" s="11" t="s">
        <v>8</v>
      </c>
      <c r="C13" s="15">
        <f>C14+C15</f>
        <v>88856</v>
      </c>
      <c r="D13" s="15">
        <f t="shared" ref="D13:E13" si="0">D14+D15</f>
        <v>89021</v>
      </c>
      <c r="E13" s="15">
        <f t="shared" si="0"/>
        <v>89302</v>
      </c>
      <c r="F13" s="15">
        <f>SUM(C13:E13)</f>
        <v>267179</v>
      </c>
      <c r="G13" s="15">
        <f>AVERAGE(C13:E13)</f>
        <v>89059.666666666672</v>
      </c>
    </row>
    <row r="14" spans="1:7" ht="15" customHeight="1" x14ac:dyDescent="0.25">
      <c r="A14" s="44" t="s">
        <v>27</v>
      </c>
      <c r="B14" s="17" t="s">
        <v>8</v>
      </c>
      <c r="C14" s="53">
        <v>63468</v>
      </c>
      <c r="D14" s="53">
        <v>63591</v>
      </c>
      <c r="E14" s="53">
        <v>63793</v>
      </c>
      <c r="F14" s="53">
        <f t="shared" ref="F14:F15" si="1">SUM(C14:E14)</f>
        <v>190852</v>
      </c>
      <c r="G14" s="53">
        <f>AVERAGE(C14:E14)</f>
        <v>63617.333333333336</v>
      </c>
    </row>
    <row r="15" spans="1:7" ht="15" customHeight="1" x14ac:dyDescent="0.25">
      <c r="A15" s="44" t="s">
        <v>28</v>
      </c>
      <c r="B15" s="17" t="s">
        <v>8</v>
      </c>
      <c r="C15" s="53">
        <v>25388</v>
      </c>
      <c r="D15" s="53">
        <v>25430</v>
      </c>
      <c r="E15" s="53">
        <v>25509</v>
      </c>
      <c r="F15" s="53">
        <f t="shared" si="1"/>
        <v>76327</v>
      </c>
      <c r="G15" s="53">
        <f>AVERAGE(C15:E15)</f>
        <v>25442.333333333332</v>
      </c>
    </row>
    <row r="16" spans="1:7" ht="15" customHeight="1" x14ac:dyDescent="0.25">
      <c r="A16" s="43" t="s">
        <v>30</v>
      </c>
      <c r="B16" s="11" t="s">
        <v>8</v>
      </c>
      <c r="C16" s="15">
        <v>2714</v>
      </c>
      <c r="D16" s="15">
        <v>2732</v>
      </c>
      <c r="E16" s="15">
        <v>2763</v>
      </c>
      <c r="F16" s="15">
        <f>SUM(C16:E16)</f>
        <v>8209</v>
      </c>
      <c r="G16" s="15">
        <f>AVERAGE(C16:E16)</f>
        <v>2736.3333333333335</v>
      </c>
    </row>
    <row r="17" spans="1:7" ht="15" customHeight="1" x14ac:dyDescent="0.25">
      <c r="A17" s="37"/>
      <c r="C17" s="38"/>
      <c r="D17" s="38"/>
      <c r="E17" s="38"/>
      <c r="F17" s="38"/>
      <c r="G17" s="38"/>
    </row>
    <row r="18" spans="1:7" ht="15" customHeight="1" thickBot="1" x14ac:dyDescent="0.3">
      <c r="A18" s="39" t="s">
        <v>14</v>
      </c>
      <c r="B18" s="19"/>
      <c r="C18" s="20">
        <f>C13+C16</f>
        <v>91570</v>
      </c>
      <c r="D18" s="20">
        <f t="shared" ref="D18" si="2">D13+D16</f>
        <v>91753</v>
      </c>
      <c r="E18" s="20">
        <f>E13+E16</f>
        <v>92065</v>
      </c>
      <c r="F18" s="20">
        <f>F13+F16</f>
        <v>275388</v>
      </c>
      <c r="G18" s="20">
        <f>AVERAGE(C18:E18)</f>
        <v>91796</v>
      </c>
    </row>
    <row r="19" spans="1:7" ht="15" customHeight="1" thickTop="1" x14ac:dyDescent="0.25">
      <c r="A19" s="11" t="s">
        <v>93</v>
      </c>
    </row>
    <row r="20" spans="1:7" ht="15" customHeight="1" x14ac:dyDescent="0.25">
      <c r="A20" s="54" t="s">
        <v>84</v>
      </c>
    </row>
    <row r="21" spans="1:7" ht="15" customHeight="1" x14ac:dyDescent="0.25">
      <c r="A21" s="54" t="s">
        <v>75</v>
      </c>
    </row>
    <row r="23" spans="1:7" ht="15" customHeight="1" x14ac:dyDescent="0.25">
      <c r="A23" s="46"/>
      <c r="B23" s="46"/>
      <c r="C23" s="46"/>
      <c r="D23" s="46"/>
      <c r="E23" s="46"/>
      <c r="F23" s="47"/>
      <c r="G23" s="48"/>
    </row>
    <row r="24" spans="1:7" ht="15" customHeight="1" x14ac:dyDescent="0.25">
      <c r="A24" s="66" t="s">
        <v>15</v>
      </c>
      <c r="B24" s="66"/>
      <c r="C24" s="66"/>
      <c r="D24" s="66"/>
      <c r="E24" s="66"/>
    </row>
    <row r="25" spans="1:7" ht="15" customHeight="1" x14ac:dyDescent="0.25">
      <c r="A25" s="64" t="s">
        <v>10</v>
      </c>
      <c r="B25" s="64"/>
      <c r="C25" s="64"/>
      <c r="D25" s="64"/>
      <c r="E25" s="64"/>
    </row>
    <row r="26" spans="1:7" ht="15" customHeight="1" x14ac:dyDescent="0.25">
      <c r="A26" s="64" t="s">
        <v>60</v>
      </c>
      <c r="B26" s="64"/>
      <c r="C26" s="64"/>
      <c r="D26" s="64"/>
      <c r="E26" s="64"/>
    </row>
    <row r="28" spans="1:7" ht="15" customHeight="1" thickBot="1" x14ac:dyDescent="0.3">
      <c r="A28" s="36" t="s">
        <v>2</v>
      </c>
      <c r="B28" s="13" t="s">
        <v>47</v>
      </c>
      <c r="C28" s="13" t="s">
        <v>48</v>
      </c>
      <c r="D28" s="13" t="s">
        <v>49</v>
      </c>
      <c r="E28" s="13" t="s">
        <v>50</v>
      </c>
      <c r="F28" s="13" t="s">
        <v>80</v>
      </c>
    </row>
    <row r="29" spans="1:7" ht="15" customHeight="1" x14ac:dyDescent="0.25">
      <c r="A29" s="37"/>
    </row>
    <row r="30" spans="1:7" ht="15" customHeight="1" x14ac:dyDescent="0.25">
      <c r="A30" s="43" t="s">
        <v>29</v>
      </c>
      <c r="B30" s="22">
        <v>4643635528.5</v>
      </c>
      <c r="C30" s="22">
        <v>7630794821.3999996</v>
      </c>
      <c r="D30" s="22">
        <v>6061517836</v>
      </c>
      <c r="E30" s="22">
        <f>SUM(B30:D30)</f>
        <v>18335948185.900002</v>
      </c>
      <c r="F30" s="22">
        <f>AVERAGE(B30:D30)</f>
        <v>6111982728.6333342</v>
      </c>
    </row>
    <row r="31" spans="1:7" ht="15" customHeight="1" x14ac:dyDescent="0.25">
      <c r="A31" s="44" t="s">
        <v>27</v>
      </c>
      <c r="B31" s="60">
        <f>(C14/C13)*B30</f>
        <v>3316852657.3651528</v>
      </c>
      <c r="C31" s="60">
        <f t="shared" ref="C31:D31" si="3">(D14/D13)*C30</f>
        <v>5450959588.048296</v>
      </c>
      <c r="D31" s="60">
        <f t="shared" si="3"/>
        <v>4330053160.1973972</v>
      </c>
      <c r="E31" s="60">
        <f t="shared" ref="E31:E32" si="4">SUM(B31:D31)</f>
        <v>13097865405.610846</v>
      </c>
      <c r="F31" s="60">
        <f t="shared" ref="F31:F32" si="5">AVERAGE(B31:D31)</f>
        <v>4365955135.2036152</v>
      </c>
    </row>
    <row r="32" spans="1:7" ht="15" customHeight="1" x14ac:dyDescent="0.25">
      <c r="A32" s="44" t="s">
        <v>28</v>
      </c>
      <c r="B32" s="60">
        <f>(C15/C13)*B30</f>
        <v>1326782871.1348474</v>
      </c>
      <c r="C32" s="60">
        <f t="shared" ref="C32:D32" si="6">(D15/D13)*C30</f>
        <v>2179835233.3517032</v>
      </c>
      <c r="D32" s="60">
        <f t="shared" si="6"/>
        <v>1731464675.8026025</v>
      </c>
      <c r="E32" s="60">
        <f t="shared" si="4"/>
        <v>5238082780.2891531</v>
      </c>
      <c r="F32" s="60">
        <f t="shared" si="5"/>
        <v>1746027593.4297178</v>
      </c>
    </row>
    <row r="33" spans="1:6" ht="15" customHeight="1" x14ac:dyDescent="0.25">
      <c r="A33" s="43" t="s">
        <v>30</v>
      </c>
      <c r="B33" s="22">
        <v>550834240.29999995</v>
      </c>
      <c r="C33" s="22">
        <v>554745004</v>
      </c>
      <c r="D33" s="22">
        <v>557585688</v>
      </c>
      <c r="E33" s="22">
        <f>SUM(B33:D33)</f>
        <v>1663164932.3</v>
      </c>
      <c r="F33" s="22">
        <f t="shared" ref="F33:F38" si="7">AVERAGE(B33:D33)</f>
        <v>554388310.76666665</v>
      </c>
    </row>
    <row r="34" spans="1:6" ht="15" customHeight="1" x14ac:dyDescent="0.25">
      <c r="A34" s="37" t="s">
        <v>31</v>
      </c>
      <c r="B34" s="22">
        <f>SUM(B35:B36)</f>
        <v>1202394962.4000001</v>
      </c>
      <c r="C34" s="22">
        <f t="shared" ref="C34:D34" si="8">SUM(C35:C36)</f>
        <v>1207935659.0999999</v>
      </c>
      <c r="D34" s="22">
        <f t="shared" si="8"/>
        <v>1210028812.3</v>
      </c>
      <c r="E34" s="22">
        <f>SUM(B34:D34)</f>
        <v>3620359433.8000002</v>
      </c>
      <c r="F34" s="22">
        <f t="shared" si="7"/>
        <v>1206786477.9333334</v>
      </c>
    </row>
    <row r="35" spans="1:6" ht="15" customHeight="1" x14ac:dyDescent="0.25">
      <c r="A35" s="40" t="s">
        <v>39</v>
      </c>
      <c r="B35" s="22">
        <v>926944962.39999998</v>
      </c>
      <c r="C35" s="22">
        <v>932485659.10000002</v>
      </c>
      <c r="D35" s="22">
        <v>934578812.29999995</v>
      </c>
      <c r="E35" s="22">
        <f>SUM(B35:D35)</f>
        <v>2794009433.8000002</v>
      </c>
      <c r="F35" s="22">
        <f t="shared" si="7"/>
        <v>931336477.9333334</v>
      </c>
    </row>
    <row r="36" spans="1:6" ht="15" customHeight="1" x14ac:dyDescent="0.25">
      <c r="A36" s="40" t="s">
        <v>40</v>
      </c>
      <c r="B36" s="22">
        <v>275450000</v>
      </c>
      <c r="C36" s="22">
        <v>275450000</v>
      </c>
      <c r="D36" s="22">
        <v>275450000</v>
      </c>
      <c r="E36" s="22">
        <f>SUM(B36:D36)</f>
        <v>826350000</v>
      </c>
      <c r="F36" s="22">
        <f t="shared" si="7"/>
        <v>275450000</v>
      </c>
    </row>
    <row r="37" spans="1:6" ht="15" customHeight="1" x14ac:dyDescent="0.25">
      <c r="A37" s="37"/>
      <c r="B37" s="22"/>
      <c r="C37" s="22"/>
      <c r="D37" s="22"/>
      <c r="E37" s="22"/>
      <c r="F37" s="22"/>
    </row>
    <row r="38" spans="1:6" ht="15" customHeight="1" thickBot="1" x14ac:dyDescent="0.3">
      <c r="A38" s="39" t="s">
        <v>14</v>
      </c>
      <c r="B38" s="24">
        <f>SUM(B34,B33,B30)</f>
        <v>6396864731.1999998</v>
      </c>
      <c r="C38" s="24">
        <f t="shared" ref="C38:E38" si="9">SUM(C34,C33,C30)</f>
        <v>9393475484.5</v>
      </c>
      <c r="D38" s="24">
        <f t="shared" si="9"/>
        <v>7829132336.3000002</v>
      </c>
      <c r="E38" s="24">
        <f t="shared" si="9"/>
        <v>23619472552</v>
      </c>
      <c r="F38" s="24">
        <f t="shared" si="7"/>
        <v>7873157517.333333</v>
      </c>
    </row>
    <row r="39" spans="1:6" ht="15" customHeight="1" thickTop="1" x14ac:dyDescent="0.25">
      <c r="A39" s="11" t="s">
        <v>97</v>
      </c>
    </row>
    <row r="41" spans="1:6" ht="15" customHeight="1" x14ac:dyDescent="0.25">
      <c r="A41" s="11"/>
    </row>
    <row r="42" spans="1:6" s="32" customFormat="1" ht="15" customHeight="1" x14ac:dyDescent="0.25">
      <c r="A42" s="64" t="s">
        <v>16</v>
      </c>
      <c r="B42" s="64"/>
      <c r="C42" s="64"/>
      <c r="D42" s="64"/>
      <c r="E42" s="64"/>
    </row>
    <row r="43" spans="1:6" ht="15" customHeight="1" x14ac:dyDescent="0.25">
      <c r="A43" s="64" t="s">
        <v>10</v>
      </c>
      <c r="B43" s="64"/>
      <c r="C43" s="64"/>
      <c r="D43" s="64"/>
      <c r="E43" s="64"/>
    </row>
    <row r="44" spans="1:6" ht="15" customHeight="1" x14ac:dyDescent="0.25">
      <c r="A44" s="64" t="s">
        <v>60</v>
      </c>
      <c r="B44" s="64"/>
      <c r="C44" s="64"/>
      <c r="D44" s="64"/>
      <c r="E44" s="64"/>
    </row>
    <row r="46" spans="1:6" ht="15" customHeight="1" thickBot="1" x14ac:dyDescent="0.3">
      <c r="A46" s="36" t="s">
        <v>11</v>
      </c>
      <c r="B46" s="13" t="s">
        <v>47</v>
      </c>
      <c r="C46" s="13" t="s">
        <v>48</v>
      </c>
      <c r="D46" s="13" t="s">
        <v>49</v>
      </c>
      <c r="E46" s="13" t="s">
        <v>50</v>
      </c>
    </row>
    <row r="47" spans="1:6" ht="15" customHeight="1" x14ac:dyDescent="0.25">
      <c r="A47" s="37"/>
    </row>
    <row r="48" spans="1:6" ht="15" customHeight="1" x14ac:dyDescent="0.25">
      <c r="A48" s="37" t="s">
        <v>44</v>
      </c>
      <c r="B48" s="25">
        <f>SUM(B49:B51)</f>
        <v>5194469768.8000002</v>
      </c>
      <c r="C48" s="25">
        <f>SUM(C49:C51)</f>
        <v>8185539825.3999996</v>
      </c>
      <c r="D48" s="25">
        <f t="shared" ref="D48" si="10">SUM(D49:D51)</f>
        <v>6619103524</v>
      </c>
      <c r="E48" s="25">
        <f>SUM(B48:D48)</f>
        <v>19999113118.200001</v>
      </c>
    </row>
    <row r="49" spans="1:5" ht="15" customHeight="1" x14ac:dyDescent="0.25">
      <c r="A49" s="40" t="s">
        <v>71</v>
      </c>
      <c r="B49" s="26">
        <v>4643635528.5</v>
      </c>
      <c r="C49" s="25">
        <v>7630794821.3999996</v>
      </c>
      <c r="D49" s="26">
        <v>6061517836</v>
      </c>
      <c r="E49" s="26">
        <f t="shared" ref="E49:E53" si="11">SUM(B49:D49)</f>
        <v>18335948185.900002</v>
      </c>
    </row>
    <row r="50" spans="1:5" ht="15" customHeight="1" x14ac:dyDescent="0.25">
      <c r="A50" s="40" t="s">
        <v>42</v>
      </c>
      <c r="B50" s="26">
        <v>550834240.29999995</v>
      </c>
      <c r="C50" s="26">
        <v>554745004</v>
      </c>
      <c r="D50" s="26">
        <v>557585688</v>
      </c>
      <c r="E50" s="26">
        <f t="shared" si="11"/>
        <v>1663164932.3</v>
      </c>
    </row>
    <row r="51" spans="1:5" ht="15" customHeight="1" x14ac:dyDescent="0.25">
      <c r="A51" s="40" t="s">
        <v>43</v>
      </c>
      <c r="B51" s="26"/>
      <c r="C51" s="26"/>
      <c r="D51" s="26"/>
      <c r="E51" s="26">
        <f t="shared" si="11"/>
        <v>0</v>
      </c>
    </row>
    <row r="52" spans="1:5" ht="15" customHeight="1" x14ac:dyDescent="0.25">
      <c r="A52" s="37" t="s">
        <v>45</v>
      </c>
      <c r="B52" s="26">
        <v>926944962.39999998</v>
      </c>
      <c r="C52" s="26">
        <v>932485659.10000002</v>
      </c>
      <c r="D52" s="26">
        <v>934578812.29999995</v>
      </c>
      <c r="E52" s="26">
        <f t="shared" si="11"/>
        <v>2794009433.8000002</v>
      </c>
    </row>
    <row r="53" spans="1:5" ht="15" customHeight="1" x14ac:dyDescent="0.25">
      <c r="A53" s="37" t="s">
        <v>46</v>
      </c>
      <c r="B53" s="22">
        <v>275450000</v>
      </c>
      <c r="C53" s="26">
        <v>275450000</v>
      </c>
      <c r="D53" s="26">
        <v>275450000</v>
      </c>
      <c r="E53" s="26">
        <f t="shared" si="11"/>
        <v>826350000</v>
      </c>
    </row>
    <row r="54" spans="1:5" ht="15" customHeight="1" thickBot="1" x14ac:dyDescent="0.3">
      <c r="A54" s="39" t="s">
        <v>14</v>
      </c>
      <c r="B54" s="27">
        <f>B48+B52+B53</f>
        <v>6396864731.1999998</v>
      </c>
      <c r="C54" s="27">
        <f t="shared" ref="C54:D54" si="12">C48+C52+C53</f>
        <v>9393475484.5</v>
      </c>
      <c r="D54" s="27">
        <f t="shared" si="12"/>
        <v>7829132336.3000002</v>
      </c>
      <c r="E54" s="27">
        <f>SUM(E49:E53)</f>
        <v>23619472552</v>
      </c>
    </row>
    <row r="55" spans="1:5" ht="15" customHeight="1" thickTop="1" x14ac:dyDescent="0.25">
      <c r="A55" s="11" t="s">
        <v>93</v>
      </c>
    </row>
    <row r="57" spans="1:5" ht="15" customHeight="1" x14ac:dyDescent="0.25">
      <c r="A57" s="67"/>
      <c r="B57" s="67"/>
      <c r="C57" s="67"/>
      <c r="D57" s="67"/>
      <c r="E57" s="67"/>
    </row>
    <row r="58" spans="1:5" ht="15" customHeight="1" x14ac:dyDescent="0.25">
      <c r="A58" s="64" t="s">
        <v>22</v>
      </c>
      <c r="B58" s="64"/>
      <c r="C58" s="64"/>
      <c r="D58" s="64"/>
      <c r="E58" s="64"/>
    </row>
    <row r="59" spans="1:5" ht="15" customHeight="1" x14ac:dyDescent="0.25">
      <c r="A59" s="64" t="s">
        <v>17</v>
      </c>
      <c r="B59" s="64"/>
      <c r="C59" s="64"/>
      <c r="D59" s="64"/>
      <c r="E59" s="64"/>
    </row>
    <row r="60" spans="1:5" ht="18" customHeight="1" x14ac:dyDescent="0.25">
      <c r="A60" s="64" t="s">
        <v>60</v>
      </c>
      <c r="B60" s="64"/>
      <c r="C60" s="64"/>
      <c r="D60" s="64"/>
      <c r="E60" s="64"/>
    </row>
    <row r="62" spans="1:5" ht="15" customHeight="1" thickBot="1" x14ac:dyDescent="0.3">
      <c r="A62" s="36" t="s">
        <v>11</v>
      </c>
      <c r="B62" s="13" t="s">
        <v>47</v>
      </c>
      <c r="C62" s="13" t="s">
        <v>48</v>
      </c>
      <c r="D62" s="13" t="s">
        <v>49</v>
      </c>
      <c r="E62" s="13" t="s">
        <v>50</v>
      </c>
    </row>
    <row r="63" spans="1:5" ht="15" customHeight="1" x14ac:dyDescent="0.25">
      <c r="A63" s="37"/>
    </row>
    <row r="64" spans="1:5" ht="15" customHeight="1" x14ac:dyDescent="0.25">
      <c r="A64" s="41" t="s">
        <v>57</v>
      </c>
      <c r="B64" s="26">
        <v>10097700000</v>
      </c>
      <c r="C64" s="26">
        <f>B68</f>
        <v>10505483333.299999</v>
      </c>
      <c r="D64" s="26">
        <f>C68</f>
        <v>10913266666.599998</v>
      </c>
      <c r="E64" s="26">
        <f>B64</f>
        <v>10097700000</v>
      </c>
    </row>
    <row r="65" spans="1:5" ht="15" customHeight="1" x14ac:dyDescent="0.25">
      <c r="A65" s="41" t="s">
        <v>18</v>
      </c>
      <c r="B65" s="26">
        <v>6804648064.5</v>
      </c>
      <c r="C65" s="26">
        <v>9801258817.7999992</v>
      </c>
      <c r="D65" s="26">
        <v>8236915669.6999998</v>
      </c>
      <c r="E65" s="26">
        <f>SUM(B65:D65)</f>
        <v>24842822552</v>
      </c>
    </row>
    <row r="66" spans="1:5" ht="15" customHeight="1" x14ac:dyDescent="0.25">
      <c r="A66" s="41" t="s">
        <v>19</v>
      </c>
      <c r="B66" s="26">
        <f>SUM(B64:B65)</f>
        <v>16902348064.5</v>
      </c>
      <c r="C66" s="26">
        <f>SUM(C64:C65)</f>
        <v>20306742151.099998</v>
      </c>
      <c r="D66" s="26">
        <f t="shared" ref="D66:E66" si="13">SUM(D64:D65)</f>
        <v>19150182336.299999</v>
      </c>
      <c r="E66" s="26">
        <f t="shared" si="13"/>
        <v>34940522552</v>
      </c>
    </row>
    <row r="67" spans="1:5" ht="15" customHeight="1" x14ac:dyDescent="0.25">
      <c r="A67" s="41" t="s">
        <v>20</v>
      </c>
      <c r="B67" s="26">
        <v>6396864731.1999998</v>
      </c>
      <c r="C67" s="26">
        <v>9393475484.5</v>
      </c>
      <c r="D67" s="26">
        <v>7829132336.3000002</v>
      </c>
      <c r="E67" s="26">
        <f>SUM(B67:D67)</f>
        <v>23619472552</v>
      </c>
    </row>
    <row r="68" spans="1:5" ht="15" customHeight="1" x14ac:dyDescent="0.25">
      <c r="A68" s="41" t="s">
        <v>21</v>
      </c>
      <c r="B68" s="26">
        <f>B66-B67</f>
        <v>10505483333.299999</v>
      </c>
      <c r="C68" s="26">
        <f>C66-C67</f>
        <v>10913266666.599998</v>
      </c>
      <c r="D68" s="26">
        <f>D66-D67</f>
        <v>11321050000</v>
      </c>
      <c r="E68" s="26">
        <f>E66-E67</f>
        <v>11321050000</v>
      </c>
    </row>
    <row r="69" spans="1:5" ht="15" customHeight="1" thickBot="1" x14ac:dyDescent="0.3">
      <c r="A69" s="42"/>
      <c r="B69" s="19"/>
      <c r="C69" s="19"/>
      <c r="D69" s="19"/>
      <c r="E69" s="19"/>
    </row>
    <row r="70" spans="1:5" ht="15" customHeight="1" thickTop="1" x14ac:dyDescent="0.25">
      <c r="A70" s="11" t="s">
        <v>93</v>
      </c>
    </row>
    <row r="71" spans="1:5" ht="15" customHeight="1" x14ac:dyDescent="0.25">
      <c r="A71" s="11"/>
    </row>
  </sheetData>
  <mergeCells count="14">
    <mergeCell ref="A26:E26"/>
    <mergeCell ref="A44:E44"/>
    <mergeCell ref="A60:E60"/>
    <mergeCell ref="B2:D2"/>
    <mergeCell ref="A1:G1"/>
    <mergeCell ref="A8:G8"/>
    <mergeCell ref="A9:G9"/>
    <mergeCell ref="A24:E24"/>
    <mergeCell ref="A25:E25"/>
    <mergeCell ref="A42:E42"/>
    <mergeCell ref="A43:E43"/>
    <mergeCell ref="A57:E57"/>
    <mergeCell ref="A58:E58"/>
    <mergeCell ref="A59:E59"/>
  </mergeCells>
  <printOptions horizontalCentered="1" verticalCentered="1"/>
  <pageMargins left="0.70866141732283472" right="1.18" top="0.3" bottom="0.2" header="0.31496062992125984" footer="0.31496062992125984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A40" sqref="A40"/>
    </sheetView>
  </sheetViews>
  <sheetFormatPr baseColWidth="10" defaultColWidth="11.5703125" defaultRowHeight="15" x14ac:dyDescent="0.25"/>
  <cols>
    <col min="1" max="1" width="60.42578125" style="10" customWidth="1"/>
    <col min="2" max="2" width="17.140625" style="11" bestFit="1" customWidth="1"/>
    <col min="3" max="5" width="17.7109375" style="11" bestFit="1" customWidth="1"/>
    <col min="6" max="6" width="17.85546875" style="11" bestFit="1" customWidth="1"/>
    <col min="7" max="7" width="17.140625" style="11" bestFit="1" customWidth="1"/>
    <col min="8" max="8" width="17.85546875" style="11" bestFit="1" customWidth="1"/>
    <col min="9" max="9" width="16.85546875" style="11" bestFit="1" customWidth="1"/>
    <col min="10" max="16384" width="11.5703125" style="11"/>
  </cols>
  <sheetData>
    <row r="1" spans="1:7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7" s="32" customFormat="1" ht="15" customHeight="1" x14ac:dyDescent="0.25">
      <c r="A2" s="29" t="s">
        <v>0</v>
      </c>
      <c r="B2" s="65" t="s">
        <v>25</v>
      </c>
      <c r="C2" s="65"/>
      <c r="D2" s="65"/>
    </row>
    <row r="3" spans="1:7" s="32" customFormat="1" ht="15" customHeight="1" x14ac:dyDescent="0.25">
      <c r="A3" s="29" t="s">
        <v>1</v>
      </c>
      <c r="B3" s="30" t="s">
        <v>24</v>
      </c>
      <c r="C3" s="30"/>
      <c r="D3" s="30"/>
    </row>
    <row r="4" spans="1:7" s="32" customFormat="1" ht="15" customHeight="1" x14ac:dyDescent="0.25">
      <c r="A4" s="29" t="s">
        <v>12</v>
      </c>
      <c r="B4" s="30" t="s">
        <v>26</v>
      </c>
      <c r="C4" s="30"/>
      <c r="D4" s="30"/>
    </row>
    <row r="5" spans="1:7" s="32" customFormat="1" ht="15" customHeight="1" x14ac:dyDescent="0.25">
      <c r="A5" s="29" t="s">
        <v>59</v>
      </c>
      <c r="B5" s="33" t="s">
        <v>63</v>
      </c>
    </row>
    <row r="6" spans="1:7" s="32" customFormat="1" ht="15" customHeight="1" x14ac:dyDescent="0.25">
      <c r="A6" s="29"/>
      <c r="B6" s="45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7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7" ht="15" customHeight="1" thickBot="1" x14ac:dyDescent="0.3">
      <c r="A11" s="36" t="s">
        <v>2</v>
      </c>
      <c r="B11" s="13" t="s">
        <v>3</v>
      </c>
      <c r="C11" s="13" t="s">
        <v>53</v>
      </c>
      <c r="D11" s="13" t="s">
        <v>54</v>
      </c>
      <c r="E11" s="13" t="s">
        <v>55</v>
      </c>
      <c r="F11" s="13" t="s">
        <v>82</v>
      </c>
      <c r="G11" s="13" t="s">
        <v>83</v>
      </c>
    </row>
    <row r="12" spans="1:7" ht="15" customHeight="1" x14ac:dyDescent="0.25">
      <c r="A12" s="37"/>
    </row>
    <row r="13" spans="1:7" ht="15" customHeight="1" x14ac:dyDescent="0.25">
      <c r="A13" s="43" t="s">
        <v>29</v>
      </c>
      <c r="B13" s="11" t="s">
        <v>8</v>
      </c>
      <c r="C13" s="15">
        <f>C14+C15</f>
        <v>89534</v>
      </c>
      <c r="D13" s="15">
        <f t="shared" ref="D13:E13" si="0">D14+D15</f>
        <v>89799</v>
      </c>
      <c r="E13" s="15">
        <f t="shared" si="0"/>
        <v>89982</v>
      </c>
      <c r="F13" s="15">
        <f>SUM(C13:E13)</f>
        <v>269315</v>
      </c>
      <c r="G13" s="15">
        <f>AVERAGE(C13:E13)</f>
        <v>89771.666666666672</v>
      </c>
    </row>
    <row r="14" spans="1:7" ht="15" customHeight="1" x14ac:dyDescent="0.25">
      <c r="A14" s="44" t="s">
        <v>27</v>
      </c>
      <c r="B14" s="17" t="s">
        <v>8</v>
      </c>
      <c r="C14" s="53">
        <v>63983</v>
      </c>
      <c r="D14" s="53">
        <v>64187</v>
      </c>
      <c r="E14" s="53">
        <v>64374</v>
      </c>
      <c r="F14" s="53">
        <f t="shared" ref="F14:F15" si="1">SUM(C14:E14)</f>
        <v>192544</v>
      </c>
      <c r="G14" s="53">
        <f>AVERAGE(C14:E14)</f>
        <v>64181.333333333336</v>
      </c>
    </row>
    <row r="15" spans="1:7" ht="15" customHeight="1" x14ac:dyDescent="0.25">
      <c r="A15" s="44" t="s">
        <v>28</v>
      </c>
      <c r="B15" s="17" t="s">
        <v>8</v>
      </c>
      <c r="C15" s="53">
        <f>89534-C14</f>
        <v>25551</v>
      </c>
      <c r="D15" s="53">
        <f>89799-D14</f>
        <v>25612</v>
      </c>
      <c r="E15" s="53">
        <f>89982-E14</f>
        <v>25608</v>
      </c>
      <c r="F15" s="53">
        <f t="shared" si="1"/>
        <v>76771</v>
      </c>
      <c r="G15" s="53">
        <f>AVERAGE(C15:E15)</f>
        <v>25590.333333333332</v>
      </c>
    </row>
    <row r="16" spans="1:7" ht="15" customHeight="1" x14ac:dyDescent="0.25">
      <c r="A16" s="43" t="s">
        <v>30</v>
      </c>
      <c r="B16" s="11" t="s">
        <v>8</v>
      </c>
      <c r="C16" s="15">
        <v>2778</v>
      </c>
      <c r="D16" s="15">
        <v>2802</v>
      </c>
      <c r="E16" s="15">
        <v>2815</v>
      </c>
      <c r="F16" s="15">
        <f>SUM(C16:E16)</f>
        <v>8395</v>
      </c>
      <c r="G16" s="15">
        <f>AVERAGE(C16:E16)</f>
        <v>2798.3333333333335</v>
      </c>
    </row>
    <row r="17" spans="1:7" ht="15" customHeight="1" x14ac:dyDescent="0.25">
      <c r="A17" s="37"/>
      <c r="C17" s="38"/>
      <c r="D17" s="38"/>
      <c r="E17" s="38"/>
      <c r="F17" s="38"/>
      <c r="G17" s="38"/>
    </row>
    <row r="18" spans="1:7" ht="15" customHeight="1" thickBot="1" x14ac:dyDescent="0.3">
      <c r="A18" s="39" t="s">
        <v>14</v>
      </c>
      <c r="B18" s="19"/>
      <c r="C18" s="20">
        <f>C13+C16</f>
        <v>92312</v>
      </c>
      <c r="D18" s="20">
        <f t="shared" ref="D18" si="2">D13+D16</f>
        <v>92601</v>
      </c>
      <c r="E18" s="20">
        <f>E13+E16</f>
        <v>92797</v>
      </c>
      <c r="F18" s="20">
        <f>F13+F16</f>
        <v>277710</v>
      </c>
      <c r="G18" s="20">
        <f>AVERAGE(C18:E18)</f>
        <v>92570</v>
      </c>
    </row>
    <row r="19" spans="1:7" ht="15" customHeight="1" thickTop="1" x14ac:dyDescent="0.25">
      <c r="A19" s="11" t="s">
        <v>56</v>
      </c>
    </row>
    <row r="20" spans="1:7" ht="15" customHeight="1" x14ac:dyDescent="0.25">
      <c r="A20" s="54" t="s">
        <v>84</v>
      </c>
    </row>
    <row r="21" spans="1:7" ht="15" customHeight="1" x14ac:dyDescent="0.25">
      <c r="A21" s="54" t="s">
        <v>75</v>
      </c>
    </row>
    <row r="23" spans="1:7" ht="15" customHeight="1" x14ac:dyDescent="0.25">
      <c r="A23" s="46"/>
      <c r="B23" s="46"/>
      <c r="C23" s="46"/>
      <c r="D23" s="46"/>
      <c r="E23" s="46"/>
      <c r="F23" s="47"/>
      <c r="G23" s="48"/>
    </row>
    <row r="24" spans="1:7" ht="15" customHeight="1" x14ac:dyDescent="0.25">
      <c r="A24" s="66" t="s">
        <v>15</v>
      </c>
      <c r="B24" s="66"/>
      <c r="C24" s="66"/>
      <c r="D24" s="66"/>
      <c r="E24" s="66"/>
    </row>
    <row r="25" spans="1:7" ht="15" customHeight="1" x14ac:dyDescent="0.25">
      <c r="A25" s="64" t="s">
        <v>10</v>
      </c>
      <c r="B25" s="64"/>
      <c r="C25" s="64"/>
      <c r="D25" s="64"/>
      <c r="E25" s="64"/>
    </row>
    <row r="26" spans="1:7" ht="15" customHeight="1" x14ac:dyDescent="0.25">
      <c r="A26" s="64" t="s">
        <v>60</v>
      </c>
      <c r="B26" s="64"/>
      <c r="C26" s="64"/>
      <c r="D26" s="64"/>
      <c r="E26" s="64"/>
    </row>
    <row r="28" spans="1:7" ht="15" customHeight="1" thickBot="1" x14ac:dyDescent="0.3">
      <c r="A28" s="36" t="s">
        <v>2</v>
      </c>
      <c r="B28" s="13" t="s">
        <v>53</v>
      </c>
      <c r="C28" s="13" t="s">
        <v>54</v>
      </c>
      <c r="D28" s="13" t="s">
        <v>55</v>
      </c>
      <c r="E28" s="13" t="s">
        <v>68</v>
      </c>
      <c r="F28" s="13" t="s">
        <v>80</v>
      </c>
    </row>
    <row r="29" spans="1:7" ht="15" customHeight="1" x14ac:dyDescent="0.25">
      <c r="A29" s="37"/>
    </row>
    <row r="30" spans="1:7" x14ac:dyDescent="0.25">
      <c r="A30" s="43" t="s">
        <v>29</v>
      </c>
      <c r="B30" s="22">
        <v>9641874643.1000004</v>
      </c>
      <c r="C30" s="22">
        <v>3889614309.6999998</v>
      </c>
      <c r="D30" s="22">
        <v>4820359023.3000002</v>
      </c>
      <c r="E30" s="22">
        <f>SUM(B30:D30)</f>
        <v>18351847976.099998</v>
      </c>
      <c r="F30" s="22">
        <f>AVERAGE(B30:D30)</f>
        <v>6117282658.6999998</v>
      </c>
    </row>
    <row r="31" spans="1:7" x14ac:dyDescent="0.25">
      <c r="A31" s="44" t="s">
        <v>27</v>
      </c>
      <c r="B31" s="60">
        <f>(C14/C13)*B30</f>
        <v>6890299386.7074776</v>
      </c>
      <c r="C31" s="60">
        <f t="shared" ref="C31:D31" si="3">(D14/D13)*C30</f>
        <v>2780238907.9690628</v>
      </c>
      <c r="D31" s="60">
        <f t="shared" si="3"/>
        <v>3448531837.0998001</v>
      </c>
      <c r="E31" s="60">
        <f t="shared" ref="E31:E37" si="4">SUM(B31:D31)</f>
        <v>13119070131.77634</v>
      </c>
      <c r="F31" s="60">
        <f t="shared" ref="F31:F32" si="5">AVERAGE(B31:D31)</f>
        <v>4373023377.2587805</v>
      </c>
    </row>
    <row r="32" spans="1:7" x14ac:dyDescent="0.25">
      <c r="A32" s="44" t="s">
        <v>28</v>
      </c>
      <c r="B32" s="60">
        <f>(C15/C13)*B30</f>
        <v>2751575256.3925223</v>
      </c>
      <c r="C32" s="60">
        <f t="shared" ref="C32:D32" si="6">(D15/D13)*C30</f>
        <v>1109375401.7309368</v>
      </c>
      <c r="D32" s="60">
        <f t="shared" si="6"/>
        <v>1371827186.2002001</v>
      </c>
      <c r="E32" s="60">
        <f t="shared" si="4"/>
        <v>5232777844.3236589</v>
      </c>
      <c r="F32" s="60">
        <f t="shared" si="5"/>
        <v>1744259281.4412196</v>
      </c>
    </row>
    <row r="33" spans="1:9" x14ac:dyDescent="0.25">
      <c r="A33" s="43" t="s">
        <v>30</v>
      </c>
      <c r="B33" s="22">
        <v>566342218</v>
      </c>
      <c r="C33" s="22">
        <v>567151730.89999998</v>
      </c>
      <c r="D33" s="22">
        <v>573179989.10000002</v>
      </c>
      <c r="E33" s="22">
        <f t="shared" si="4"/>
        <v>1706673938</v>
      </c>
      <c r="F33" s="22">
        <f t="shared" ref="F33:F38" si="7">AVERAGE(B33:D33)</f>
        <v>568891312.66666663</v>
      </c>
    </row>
    <row r="34" spans="1:9" x14ac:dyDescent="0.25">
      <c r="A34" s="37" t="s">
        <v>31</v>
      </c>
      <c r="B34" s="22">
        <f>SUM(B35:B37)</f>
        <v>1213603153.9000001</v>
      </c>
      <c r="C34" s="22">
        <f t="shared" ref="C34:D34" si="8">SUM(C35:C37)</f>
        <v>1739189619.5999999</v>
      </c>
      <c r="D34" s="22">
        <f t="shared" si="8"/>
        <v>8310236676.1999998</v>
      </c>
      <c r="E34" s="22">
        <f t="shared" si="4"/>
        <v>11263029449.700001</v>
      </c>
      <c r="F34" s="22">
        <f t="shared" si="7"/>
        <v>3754343149.9000001</v>
      </c>
    </row>
    <row r="35" spans="1:9" x14ac:dyDescent="0.25">
      <c r="A35" s="40" t="s">
        <v>39</v>
      </c>
      <c r="B35" s="22">
        <v>938153153.89999998</v>
      </c>
      <c r="C35" s="22">
        <v>940808635</v>
      </c>
      <c r="D35" s="22">
        <v>1738033404.5</v>
      </c>
      <c r="E35" s="22">
        <f t="shared" si="4"/>
        <v>3616995193.4000001</v>
      </c>
      <c r="F35" s="22">
        <f t="shared" si="7"/>
        <v>1205665064.4666667</v>
      </c>
    </row>
    <row r="36" spans="1:9" x14ac:dyDescent="0.25">
      <c r="A36" s="40" t="s">
        <v>40</v>
      </c>
      <c r="B36" s="22">
        <v>275450000</v>
      </c>
      <c r="C36" s="22">
        <v>275450000</v>
      </c>
      <c r="D36" s="22">
        <v>275450000</v>
      </c>
      <c r="E36" s="22">
        <f t="shared" si="4"/>
        <v>826350000</v>
      </c>
      <c r="F36" s="22">
        <f t="shared" si="7"/>
        <v>275450000</v>
      </c>
    </row>
    <row r="37" spans="1:9" x14ac:dyDescent="0.25">
      <c r="A37" s="37" t="s">
        <v>72</v>
      </c>
      <c r="B37" s="22"/>
      <c r="C37" s="22">
        <v>522930984.60000002</v>
      </c>
      <c r="D37" s="22">
        <v>6296753271.6999998</v>
      </c>
      <c r="E37" s="22">
        <f t="shared" si="4"/>
        <v>6819684256.3000002</v>
      </c>
      <c r="F37" s="22">
        <f t="shared" si="7"/>
        <v>3409842128.1500001</v>
      </c>
    </row>
    <row r="38" spans="1:9" ht="15.75" thickBot="1" x14ac:dyDescent="0.3">
      <c r="A38" s="39" t="s">
        <v>14</v>
      </c>
      <c r="B38" s="24">
        <f>SUM(B34,B33,B30)</f>
        <v>11421820015</v>
      </c>
      <c r="C38" s="24">
        <f t="shared" ref="C38:E38" si="9">SUM(C34,C33,C30)</f>
        <v>6195955660.1999998</v>
      </c>
      <c r="D38" s="24">
        <f t="shared" si="9"/>
        <v>13703775688.599998</v>
      </c>
      <c r="E38" s="24">
        <f t="shared" si="9"/>
        <v>31321551363.799999</v>
      </c>
      <c r="F38" s="24">
        <f t="shared" si="7"/>
        <v>10440517121.266666</v>
      </c>
    </row>
    <row r="39" spans="1:9" ht="15.75" thickTop="1" x14ac:dyDescent="0.25">
      <c r="A39" s="11" t="s">
        <v>98</v>
      </c>
    </row>
    <row r="41" spans="1:9" x14ac:dyDescent="0.25">
      <c r="A41" s="11"/>
    </row>
    <row r="42" spans="1:9" x14ac:dyDescent="0.25">
      <c r="A42" s="64" t="s">
        <v>16</v>
      </c>
      <c r="B42" s="64"/>
      <c r="C42" s="64"/>
      <c r="D42" s="64"/>
      <c r="E42" s="64"/>
    </row>
    <row r="43" spans="1:9" x14ac:dyDescent="0.25">
      <c r="A43" s="64" t="s">
        <v>10</v>
      </c>
      <c r="B43" s="64"/>
      <c r="C43" s="64"/>
      <c r="D43" s="64"/>
      <c r="E43" s="64"/>
    </row>
    <row r="44" spans="1:9" x14ac:dyDescent="0.25">
      <c r="A44" s="64" t="s">
        <v>60</v>
      </c>
      <c r="B44" s="64"/>
      <c r="C44" s="64"/>
      <c r="D44" s="64"/>
      <c r="E44" s="64"/>
    </row>
    <row r="46" spans="1:9" ht="15.75" thickBot="1" x14ac:dyDescent="0.3">
      <c r="A46" s="36" t="s">
        <v>11</v>
      </c>
      <c r="B46" s="13" t="s">
        <v>53</v>
      </c>
      <c r="C46" s="13" t="s">
        <v>54</v>
      </c>
      <c r="D46" s="13" t="s">
        <v>55</v>
      </c>
      <c r="E46" s="13" t="s">
        <v>68</v>
      </c>
    </row>
    <row r="47" spans="1:9" x14ac:dyDescent="0.25">
      <c r="A47" s="37"/>
      <c r="G47" t="s">
        <v>81</v>
      </c>
    </row>
    <row r="48" spans="1:9" x14ac:dyDescent="0.25">
      <c r="A48" s="37" t="s">
        <v>44</v>
      </c>
      <c r="B48" s="25">
        <f>SUM(B49:B51)</f>
        <v>10208216861.1</v>
      </c>
      <c r="C48" s="25">
        <f t="shared" ref="C48:D48" si="10">SUM(C49:C51)</f>
        <v>4979697025.1999998</v>
      </c>
      <c r="D48" s="25">
        <f t="shared" si="10"/>
        <v>11690292284.1</v>
      </c>
      <c r="E48" s="25">
        <f>SUM(B48:D48)</f>
        <v>26878206170.400002</v>
      </c>
      <c r="H48" s="11" t="s">
        <v>91</v>
      </c>
      <c r="I48" s="11" t="s">
        <v>92</v>
      </c>
    </row>
    <row r="49" spans="1:9" x14ac:dyDescent="0.25">
      <c r="A49" s="40" t="s">
        <v>71</v>
      </c>
      <c r="B49" s="26">
        <v>9641874643.1000004</v>
      </c>
      <c r="C49" s="26">
        <v>3889614309.6999998</v>
      </c>
      <c r="D49" s="26">
        <v>4820359023.3000002</v>
      </c>
      <c r="E49" s="26">
        <f t="shared" ref="E49:E53" si="11">SUM(B49:D49)</f>
        <v>18351847976.099998</v>
      </c>
      <c r="F49" s="11">
        <f>E49/(E48-E51)</f>
        <v>0.91491526916545585</v>
      </c>
      <c r="G49" s="26">
        <f>E49+F49*E$51</f>
        <v>24591281233.076134</v>
      </c>
      <c r="H49" s="63">
        <f>G49*(E31/E30)</f>
        <v>17579414538.912331</v>
      </c>
      <c r="I49" s="63">
        <f>G49*(E32/E30)</f>
        <v>7011866694.1638031</v>
      </c>
    </row>
    <row r="50" spans="1:9" x14ac:dyDescent="0.25">
      <c r="A50" s="40" t="s">
        <v>42</v>
      </c>
      <c r="B50" s="26">
        <v>566342218</v>
      </c>
      <c r="C50" s="26">
        <v>567151730.89999998</v>
      </c>
      <c r="D50" s="26">
        <v>573179989.10000002</v>
      </c>
      <c r="E50" s="26">
        <f t="shared" si="11"/>
        <v>1706673938</v>
      </c>
      <c r="F50" s="11">
        <f>E50/(E48-E51)</f>
        <v>8.5084730834543945E-2</v>
      </c>
      <c r="G50" s="26">
        <f>E50+F50*E$51</f>
        <v>2286924937.3238626</v>
      </c>
    </row>
    <row r="51" spans="1:9" x14ac:dyDescent="0.25">
      <c r="A51" s="40" t="s">
        <v>43</v>
      </c>
      <c r="B51" s="26">
        <v>0</v>
      </c>
      <c r="C51" s="26">
        <v>522930984.60000002</v>
      </c>
      <c r="D51" s="26">
        <v>6296753271.6999998</v>
      </c>
      <c r="E51" s="26">
        <f t="shared" si="11"/>
        <v>6819684256.3000002</v>
      </c>
    </row>
    <row r="52" spans="1:9" x14ac:dyDescent="0.25">
      <c r="A52" s="37" t="s">
        <v>45</v>
      </c>
      <c r="B52" s="26">
        <v>938153153.89999998</v>
      </c>
      <c r="C52" s="26">
        <v>940808635</v>
      </c>
      <c r="D52" s="26">
        <v>1738033404.5</v>
      </c>
      <c r="E52" s="26">
        <f t="shared" si="11"/>
        <v>3616995193.4000001</v>
      </c>
    </row>
    <row r="53" spans="1:9" x14ac:dyDescent="0.25">
      <c r="A53" s="37" t="s">
        <v>46</v>
      </c>
      <c r="B53" s="22">
        <v>275450000</v>
      </c>
      <c r="C53" s="26">
        <v>275450000</v>
      </c>
      <c r="D53" s="26">
        <v>275450000</v>
      </c>
      <c r="E53" s="26">
        <f t="shared" si="11"/>
        <v>826350000</v>
      </c>
    </row>
    <row r="54" spans="1:9" ht="15.75" thickBot="1" x14ac:dyDescent="0.3">
      <c r="A54" s="39" t="s">
        <v>14</v>
      </c>
      <c r="B54" s="27">
        <f>B48+B52+B53</f>
        <v>11421820015</v>
      </c>
      <c r="C54" s="27">
        <f t="shared" ref="C54:D54" si="12">C48+C52+C53</f>
        <v>6195955660.1999998</v>
      </c>
      <c r="D54" s="27">
        <f t="shared" si="12"/>
        <v>13703775688.6</v>
      </c>
      <c r="E54" s="27">
        <f>SUM(E49:E53)</f>
        <v>31321551363.799999</v>
      </c>
    </row>
    <row r="55" spans="1:9" ht="15.75" thickTop="1" x14ac:dyDescent="0.25">
      <c r="A55" s="11" t="s">
        <v>94</v>
      </c>
    </row>
    <row r="57" spans="1:9" x14ac:dyDescent="0.25">
      <c r="A57" s="46"/>
      <c r="B57" s="46"/>
      <c r="C57" s="46"/>
      <c r="D57" s="46"/>
      <c r="E57" s="46"/>
    </row>
    <row r="58" spans="1:9" x14ac:dyDescent="0.25">
      <c r="A58" s="64" t="s">
        <v>22</v>
      </c>
      <c r="B58" s="64"/>
      <c r="C58" s="64"/>
      <c r="D58" s="64"/>
      <c r="E58" s="64"/>
    </row>
    <row r="59" spans="1:9" x14ac:dyDescent="0.25">
      <c r="A59" s="64" t="s">
        <v>17</v>
      </c>
      <c r="B59" s="64"/>
      <c r="C59" s="64"/>
      <c r="D59" s="64"/>
      <c r="E59" s="64"/>
    </row>
    <row r="60" spans="1:9" x14ac:dyDescent="0.25">
      <c r="A60" s="64" t="s">
        <v>60</v>
      </c>
      <c r="B60" s="64"/>
      <c r="C60" s="64"/>
      <c r="D60" s="64"/>
      <c r="E60" s="64"/>
    </row>
    <row r="62" spans="1:9" ht="15.75" thickBot="1" x14ac:dyDescent="0.3">
      <c r="A62" s="36" t="s">
        <v>11</v>
      </c>
      <c r="B62" s="13" t="s">
        <v>53</v>
      </c>
      <c r="C62" s="13" t="s">
        <v>54</v>
      </c>
      <c r="D62" s="13" t="s">
        <v>55</v>
      </c>
      <c r="E62" s="13" t="s">
        <v>68</v>
      </c>
    </row>
    <row r="63" spans="1:9" x14ac:dyDescent="0.25">
      <c r="A63" s="37"/>
    </row>
    <row r="64" spans="1:9" x14ac:dyDescent="0.25">
      <c r="A64" s="41" t="s">
        <v>57</v>
      </c>
      <c r="B64" s="26">
        <v>11321050000</v>
      </c>
      <c r="C64" s="26">
        <f>B68</f>
        <v>8448066666.6999989</v>
      </c>
      <c r="D64" s="26">
        <f>C68</f>
        <v>5575083333.3000002</v>
      </c>
      <c r="E64" s="26">
        <f>B64</f>
        <v>11321050000</v>
      </c>
    </row>
    <row r="65" spans="1:5" x14ac:dyDescent="0.25">
      <c r="A65" s="41" t="s">
        <v>18</v>
      </c>
      <c r="B65" s="26">
        <v>8548836681.6000004</v>
      </c>
      <c r="C65" s="26">
        <v>3322972326.8000002</v>
      </c>
      <c r="D65" s="26">
        <v>10483492355.200001</v>
      </c>
      <c r="E65" s="26">
        <f>SUM(B65:D65)</f>
        <v>22355301363.600002</v>
      </c>
    </row>
    <row r="66" spans="1:5" x14ac:dyDescent="0.25">
      <c r="A66" s="41" t="s">
        <v>19</v>
      </c>
      <c r="B66" s="26">
        <f>SUM(B64:B65)</f>
        <v>19869886681.599998</v>
      </c>
      <c r="C66" s="26">
        <f t="shared" ref="C66:E66" si="13">SUM(C64:C65)</f>
        <v>11771038993.5</v>
      </c>
      <c r="D66" s="26">
        <f t="shared" si="13"/>
        <v>16058575688.5</v>
      </c>
      <c r="E66" s="26">
        <f t="shared" si="13"/>
        <v>33676351363.600002</v>
      </c>
    </row>
    <row r="67" spans="1:5" x14ac:dyDescent="0.25">
      <c r="A67" s="41" t="s">
        <v>20</v>
      </c>
      <c r="B67" s="26">
        <v>11421820014.9</v>
      </c>
      <c r="C67" s="26">
        <v>6195955660.1999998</v>
      </c>
      <c r="D67" s="26">
        <v>13703775688.5</v>
      </c>
      <c r="E67" s="26">
        <f>SUM(B67:D67)</f>
        <v>31321551363.599998</v>
      </c>
    </row>
    <row r="68" spans="1:5" x14ac:dyDescent="0.25">
      <c r="A68" s="41" t="s">
        <v>21</v>
      </c>
      <c r="B68" s="26">
        <f>B66-B67</f>
        <v>8448066666.6999989</v>
      </c>
      <c r="C68" s="26">
        <f t="shared" ref="C68:E68" si="14">C66-C67</f>
        <v>5575083333.3000002</v>
      </c>
      <c r="D68" s="26">
        <f t="shared" si="14"/>
        <v>2354800000</v>
      </c>
      <c r="E68" s="26">
        <f t="shared" si="14"/>
        <v>2354800000.0000038</v>
      </c>
    </row>
    <row r="69" spans="1:5" ht="15.75" thickBot="1" x14ac:dyDescent="0.3">
      <c r="A69" s="42"/>
      <c r="B69" s="19"/>
      <c r="C69" s="19"/>
      <c r="D69" s="19"/>
      <c r="E69" s="19"/>
    </row>
    <row r="70" spans="1:5" ht="15.75" thickTop="1" x14ac:dyDescent="0.25">
      <c r="A70" s="11" t="s">
        <v>94</v>
      </c>
    </row>
    <row r="71" spans="1:5" x14ac:dyDescent="0.25">
      <c r="A71" s="11"/>
    </row>
  </sheetData>
  <mergeCells count="13">
    <mergeCell ref="A60:E60"/>
    <mergeCell ref="A24:E24"/>
    <mergeCell ref="A1:G1"/>
    <mergeCell ref="A8:G8"/>
    <mergeCell ref="A9:G9"/>
    <mergeCell ref="B2:D2"/>
    <mergeCell ref="A58:E58"/>
    <mergeCell ref="A59:E59"/>
    <mergeCell ref="A25:E25"/>
    <mergeCell ref="A42:E42"/>
    <mergeCell ref="A43:E43"/>
    <mergeCell ref="A26:E26"/>
    <mergeCell ref="A44:E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opLeftCell="A7" workbookViewId="0">
      <selection activeCell="A40" sqref="A40"/>
    </sheetView>
  </sheetViews>
  <sheetFormatPr baseColWidth="10" defaultRowHeight="15" x14ac:dyDescent="0.25"/>
  <cols>
    <col min="1" max="1" width="68.7109375" customWidth="1"/>
    <col min="2" max="2" width="18.5703125" customWidth="1"/>
    <col min="3" max="3" width="18.42578125" customWidth="1"/>
    <col min="4" max="4" width="19.42578125" customWidth="1"/>
    <col min="5" max="5" width="18" bestFit="1" customWidth="1"/>
    <col min="6" max="6" width="13" bestFit="1" customWidth="1"/>
  </cols>
  <sheetData>
    <row r="1" spans="1:6" x14ac:dyDescent="0.25">
      <c r="A1" s="68" t="s">
        <v>23</v>
      </c>
      <c r="B1" s="68"/>
      <c r="C1" s="68"/>
      <c r="D1" s="68"/>
      <c r="E1" s="68"/>
    </row>
    <row r="2" spans="1:6" x14ac:dyDescent="0.25">
      <c r="A2" s="31" t="s">
        <v>0</v>
      </c>
      <c r="B2" s="32" t="s">
        <v>25</v>
      </c>
    </row>
    <row r="3" spans="1:6" x14ac:dyDescent="0.25">
      <c r="A3" s="31" t="s">
        <v>1</v>
      </c>
      <c r="B3" s="32" t="s">
        <v>24</v>
      </c>
    </row>
    <row r="4" spans="1:6" x14ac:dyDescent="0.25">
      <c r="A4" s="31" t="s">
        <v>12</v>
      </c>
      <c r="B4" s="32" t="s">
        <v>26</v>
      </c>
    </row>
    <row r="5" spans="1:6" x14ac:dyDescent="0.25">
      <c r="A5" s="31" t="s">
        <v>59</v>
      </c>
      <c r="B5" s="33" t="s">
        <v>64</v>
      </c>
    </row>
    <row r="6" spans="1:6" x14ac:dyDescent="0.25">
      <c r="A6" s="1"/>
      <c r="B6" s="2"/>
    </row>
    <row r="8" spans="1:6" x14ac:dyDescent="0.25">
      <c r="A8" s="68" t="s">
        <v>9</v>
      </c>
      <c r="B8" s="68"/>
      <c r="C8" s="68"/>
      <c r="D8" s="68"/>
      <c r="E8" s="68"/>
    </row>
    <row r="9" spans="1:6" x14ac:dyDescent="0.25">
      <c r="A9" s="68" t="s">
        <v>13</v>
      </c>
      <c r="B9" s="68"/>
      <c r="C9" s="68"/>
      <c r="D9" s="68"/>
      <c r="E9" s="68"/>
    </row>
    <row r="11" spans="1:6" ht="15.75" thickBot="1" x14ac:dyDescent="0.3">
      <c r="A11" s="4" t="s">
        <v>2</v>
      </c>
      <c r="B11" s="6" t="s">
        <v>3</v>
      </c>
      <c r="C11" s="8" t="s">
        <v>85</v>
      </c>
      <c r="D11" s="8" t="s">
        <v>86</v>
      </c>
      <c r="E11" s="8" t="s">
        <v>82</v>
      </c>
      <c r="F11" s="8" t="s">
        <v>83</v>
      </c>
    </row>
    <row r="12" spans="1:6" ht="15.75" thickTop="1" x14ac:dyDescent="0.25">
      <c r="A12" s="3"/>
    </row>
    <row r="13" spans="1:6" x14ac:dyDescent="0.25">
      <c r="A13" s="3" t="s">
        <v>29</v>
      </c>
      <c r="B13" t="s">
        <v>8</v>
      </c>
      <c r="C13" s="15">
        <f>'1 T'!F13</f>
        <v>264110</v>
      </c>
      <c r="D13" s="15">
        <f>'2 T'!F13</f>
        <v>265267</v>
      </c>
      <c r="E13" s="15">
        <f>SUM(C13:D13)</f>
        <v>529377</v>
      </c>
      <c r="F13" s="15">
        <f>E13/6</f>
        <v>88229.5</v>
      </c>
    </row>
    <row r="14" spans="1:6" x14ac:dyDescent="0.25">
      <c r="A14" s="44" t="s">
        <v>27</v>
      </c>
      <c r="B14" s="17" t="s">
        <v>8</v>
      </c>
      <c r="C14" s="53">
        <f>'1 T'!F14</f>
        <v>188625</v>
      </c>
      <c r="D14" s="53">
        <f>'2 T'!F14</f>
        <v>189483</v>
      </c>
      <c r="E14" s="53">
        <f t="shared" ref="E14:E18" si="0">SUM(C14:D14)</f>
        <v>378108</v>
      </c>
      <c r="F14" s="53">
        <f t="shared" ref="F14:F18" si="1">E14/6</f>
        <v>63018</v>
      </c>
    </row>
    <row r="15" spans="1:6" x14ac:dyDescent="0.25">
      <c r="A15" s="44" t="s">
        <v>28</v>
      </c>
      <c r="B15" s="17" t="s">
        <v>8</v>
      </c>
      <c r="C15" s="53">
        <f>'1 T'!F15</f>
        <v>75485</v>
      </c>
      <c r="D15" s="53">
        <f>'2 T'!F15</f>
        <v>75784</v>
      </c>
      <c r="E15" s="53">
        <f t="shared" si="0"/>
        <v>151269</v>
      </c>
      <c r="F15" s="53">
        <f t="shared" si="1"/>
        <v>25211.5</v>
      </c>
    </row>
    <row r="16" spans="1:6" x14ac:dyDescent="0.25">
      <c r="A16" s="3" t="s">
        <v>30</v>
      </c>
      <c r="B16" t="s">
        <v>8</v>
      </c>
      <c r="C16" s="15">
        <f>'1 T'!F16</f>
        <v>7862</v>
      </c>
      <c r="D16" s="15">
        <f>'2 T'!F16</f>
        <v>8011</v>
      </c>
      <c r="E16" s="15">
        <f t="shared" si="0"/>
        <v>15873</v>
      </c>
      <c r="F16" s="15">
        <f t="shared" si="1"/>
        <v>2645.5</v>
      </c>
    </row>
    <row r="17" spans="1:6" x14ac:dyDescent="0.25">
      <c r="A17" s="3"/>
      <c r="B17" s="49"/>
      <c r="C17" s="15"/>
      <c r="D17" s="15"/>
      <c r="E17" s="15"/>
      <c r="F17" s="15"/>
    </row>
    <row r="18" spans="1:6" ht="15.75" thickBot="1" x14ac:dyDescent="0.3">
      <c r="A18" s="4" t="s">
        <v>14</v>
      </c>
      <c r="B18" s="6"/>
      <c r="C18" s="52">
        <f>'1 T'!F18</f>
        <v>271972</v>
      </c>
      <c r="D18" s="52">
        <f>'2 T'!F18</f>
        <v>273278</v>
      </c>
      <c r="E18" s="52">
        <f t="shared" si="0"/>
        <v>545250</v>
      </c>
      <c r="F18" s="52">
        <f t="shared" si="1"/>
        <v>90875</v>
      </c>
    </row>
    <row r="19" spans="1:6" ht="15.75" thickTop="1" x14ac:dyDescent="0.25">
      <c r="A19" t="s">
        <v>33</v>
      </c>
    </row>
    <row r="20" spans="1:6" x14ac:dyDescent="0.25">
      <c r="A20" s="54" t="s">
        <v>87</v>
      </c>
    </row>
    <row r="21" spans="1:6" x14ac:dyDescent="0.25">
      <c r="A21" s="54" t="s">
        <v>77</v>
      </c>
    </row>
    <row r="24" spans="1:6" x14ac:dyDescent="0.25">
      <c r="A24" s="68" t="s">
        <v>15</v>
      </c>
      <c r="B24" s="68"/>
      <c r="C24" s="68"/>
      <c r="D24" s="68"/>
    </row>
    <row r="25" spans="1:6" x14ac:dyDescent="0.25">
      <c r="A25" s="68" t="s">
        <v>10</v>
      </c>
      <c r="B25" s="68"/>
      <c r="C25" s="68"/>
      <c r="D25" s="68"/>
    </row>
    <row r="26" spans="1:6" x14ac:dyDescent="0.25">
      <c r="A26" s="68" t="s">
        <v>60</v>
      </c>
      <c r="B26" s="68"/>
      <c r="C26" s="68"/>
      <c r="D26" s="68"/>
    </row>
    <row r="28" spans="1:6" ht="15.75" thickBot="1" x14ac:dyDescent="0.3">
      <c r="A28" s="4" t="s">
        <v>2</v>
      </c>
      <c r="B28" s="8" t="s">
        <v>7</v>
      </c>
      <c r="C28" s="8" t="s">
        <v>37</v>
      </c>
      <c r="D28" s="8" t="s">
        <v>51</v>
      </c>
      <c r="E28" s="8" t="s">
        <v>80</v>
      </c>
    </row>
    <row r="29" spans="1:6" ht="15.75" thickTop="1" x14ac:dyDescent="0.25">
      <c r="A29" s="3"/>
    </row>
    <row r="30" spans="1:6" x14ac:dyDescent="0.25">
      <c r="A30" s="3" t="s">
        <v>29</v>
      </c>
      <c r="B30" s="7">
        <f>'1 T'!E30</f>
        <v>14372795974.299999</v>
      </c>
      <c r="C30" s="7">
        <f>'2 T'!E30</f>
        <v>17973244862.599998</v>
      </c>
      <c r="D30" s="7">
        <f>SUM(B30:C30)</f>
        <v>32346040836.899998</v>
      </c>
      <c r="E30" s="7">
        <f>D30/6</f>
        <v>5391006806.1499996</v>
      </c>
    </row>
    <row r="31" spans="1:6" x14ac:dyDescent="0.25">
      <c r="A31" s="62" t="s">
        <v>27</v>
      </c>
      <c r="B31" s="60">
        <f>'1 T'!E31</f>
        <v>10264882384.421524</v>
      </c>
      <c r="C31" s="60">
        <f>'2 T'!E31</f>
        <v>12838431369.012188</v>
      </c>
      <c r="D31" s="60">
        <f t="shared" ref="D31:D38" si="2">SUM(B31:C31)</f>
        <v>23103313753.433712</v>
      </c>
      <c r="E31" s="60">
        <f t="shared" ref="E31:E38" si="3">D31/6</f>
        <v>3850552292.2389522</v>
      </c>
    </row>
    <row r="32" spans="1:6" x14ac:dyDescent="0.25">
      <c r="A32" s="62" t="s">
        <v>28</v>
      </c>
      <c r="B32" s="60">
        <f>'1 T'!E32</f>
        <v>4107913589.8784761</v>
      </c>
      <c r="C32" s="60">
        <f>'2 T'!E32</f>
        <v>5134813493.5878115</v>
      </c>
      <c r="D32" s="60">
        <f t="shared" si="2"/>
        <v>9242727083.4662876</v>
      </c>
      <c r="E32" s="60">
        <f t="shared" si="3"/>
        <v>1540454513.9110479</v>
      </c>
    </row>
    <row r="33" spans="1:5" x14ac:dyDescent="0.25">
      <c r="A33" s="3" t="s">
        <v>30</v>
      </c>
      <c r="B33" s="7">
        <f>'1 T'!E33</f>
        <v>1556678861.7</v>
      </c>
      <c r="C33" s="7">
        <f>'2 T'!E33</f>
        <v>1600118783.05</v>
      </c>
      <c r="D33" s="7">
        <f t="shared" si="2"/>
        <v>3156797644.75</v>
      </c>
      <c r="E33" s="7">
        <f t="shared" si="3"/>
        <v>526132940.79166669</v>
      </c>
    </row>
    <row r="34" spans="1:5" x14ac:dyDescent="0.25">
      <c r="A34" s="3" t="s">
        <v>31</v>
      </c>
      <c r="B34" s="7">
        <f>'1 T'!E34</f>
        <v>2816333748.7000003</v>
      </c>
      <c r="C34" s="7">
        <f>'2 T'!E34</f>
        <v>3598270578.7999997</v>
      </c>
      <c r="D34" s="7">
        <f t="shared" si="2"/>
        <v>6414604327.5</v>
      </c>
      <c r="E34" s="7">
        <f t="shared" si="3"/>
        <v>1069100721.25</v>
      </c>
    </row>
    <row r="35" spans="1:5" x14ac:dyDescent="0.25">
      <c r="A35" s="3" t="s">
        <v>39</v>
      </c>
      <c r="B35" s="7">
        <f>'1 T'!E35</f>
        <v>1989983748.7</v>
      </c>
      <c r="C35" s="7">
        <f>'2 T'!E35</f>
        <v>2771920578.7999997</v>
      </c>
      <c r="D35" s="7">
        <f t="shared" si="2"/>
        <v>4761904327.5</v>
      </c>
      <c r="E35" s="7">
        <f t="shared" si="3"/>
        <v>793650721.25</v>
      </c>
    </row>
    <row r="36" spans="1:5" x14ac:dyDescent="0.25">
      <c r="A36" s="3" t="s">
        <v>40</v>
      </c>
      <c r="B36" s="7">
        <f>'1 T'!E36</f>
        <v>826350000</v>
      </c>
      <c r="C36" s="7">
        <f>'2 T'!E36</f>
        <v>826350000</v>
      </c>
      <c r="D36" s="7">
        <f t="shared" si="2"/>
        <v>1652700000</v>
      </c>
      <c r="E36" s="7">
        <f t="shared" si="3"/>
        <v>275450000</v>
      </c>
    </row>
    <row r="37" spans="1:5" x14ac:dyDescent="0.25">
      <c r="A37" s="3"/>
      <c r="B37" s="7"/>
      <c r="C37" s="7"/>
      <c r="D37" s="7"/>
      <c r="E37" s="7"/>
    </row>
    <row r="38" spans="1:5" ht="15.75" thickBot="1" x14ac:dyDescent="0.3">
      <c r="A38" s="4" t="s">
        <v>14</v>
      </c>
      <c r="B38" s="50">
        <f>'1 T'!E38</f>
        <v>18745808584.700001</v>
      </c>
      <c r="C38" s="50">
        <f>'2 T'!E38</f>
        <v>23171634224.449997</v>
      </c>
      <c r="D38" s="50">
        <f t="shared" si="2"/>
        <v>41917442809.149994</v>
      </c>
      <c r="E38" s="50">
        <f t="shared" si="3"/>
        <v>6986240468.1916656</v>
      </c>
    </row>
    <row r="39" spans="1:5" ht="15.75" thickTop="1" x14ac:dyDescent="0.25">
      <c r="A39" s="11" t="s">
        <v>99</v>
      </c>
    </row>
    <row r="42" spans="1:5" x14ac:dyDescent="0.25">
      <c r="A42" s="68" t="s">
        <v>16</v>
      </c>
      <c r="B42" s="68"/>
      <c r="C42" s="68"/>
      <c r="D42" s="68"/>
    </row>
    <row r="43" spans="1:5" x14ac:dyDescent="0.25">
      <c r="A43" s="68" t="s">
        <v>10</v>
      </c>
      <c r="B43" s="68"/>
      <c r="C43" s="68"/>
      <c r="D43" s="68"/>
    </row>
    <row r="44" spans="1:5" x14ac:dyDescent="0.25">
      <c r="A44" s="68" t="s">
        <v>60</v>
      </c>
      <c r="B44" s="68"/>
      <c r="C44" s="68"/>
      <c r="D44" s="68"/>
    </row>
    <row r="46" spans="1:5" ht="15.75" thickBot="1" x14ac:dyDescent="0.3">
      <c r="A46" s="12" t="s">
        <v>11</v>
      </c>
      <c r="B46" s="13" t="s">
        <v>70</v>
      </c>
      <c r="C46" s="13" t="s">
        <v>37</v>
      </c>
      <c r="D46" s="13" t="s">
        <v>51</v>
      </c>
    </row>
    <row r="47" spans="1:5" x14ac:dyDescent="0.25">
      <c r="A47" s="10"/>
      <c r="B47" s="11"/>
      <c r="C47" s="11"/>
      <c r="D47" s="11"/>
    </row>
    <row r="48" spans="1:5" x14ac:dyDescent="0.25">
      <c r="A48" s="10" t="s">
        <v>44</v>
      </c>
      <c r="B48" s="25">
        <f>'1 T'!E48</f>
        <v>15929474836</v>
      </c>
      <c r="C48" s="25">
        <f>'2 T'!E48</f>
        <v>19573363645.649998</v>
      </c>
      <c r="D48" s="25">
        <f>SUM(B48:C48)</f>
        <v>35502838481.649994</v>
      </c>
    </row>
    <row r="49" spans="1:4" x14ac:dyDescent="0.25">
      <c r="A49" s="23" t="s">
        <v>41</v>
      </c>
      <c r="B49" s="25">
        <f>'1 T'!E49</f>
        <v>14372795974.299999</v>
      </c>
      <c r="C49" s="25">
        <f>'2 T'!E49</f>
        <v>17973244862.599998</v>
      </c>
      <c r="D49" s="25">
        <f t="shared" ref="D49:D54" si="4">SUM(B49:C49)</f>
        <v>32346040836.899998</v>
      </c>
    </row>
    <row r="50" spans="1:4" x14ac:dyDescent="0.25">
      <c r="A50" s="23" t="s">
        <v>42</v>
      </c>
      <c r="B50" s="25">
        <f>'1 T'!E50</f>
        <v>1556678861.7</v>
      </c>
      <c r="C50" s="25">
        <f>'2 T'!E50</f>
        <v>1600118783.05</v>
      </c>
      <c r="D50" s="25">
        <f t="shared" si="4"/>
        <v>3156797644.75</v>
      </c>
    </row>
    <row r="51" spans="1:4" x14ac:dyDescent="0.25">
      <c r="A51" s="23" t="s">
        <v>43</v>
      </c>
      <c r="B51" s="25">
        <f>'1 T'!E51</f>
        <v>0</v>
      </c>
      <c r="C51" s="25">
        <f>'2 T'!E51</f>
        <v>0</v>
      </c>
      <c r="D51" s="25">
        <f t="shared" si="4"/>
        <v>0</v>
      </c>
    </row>
    <row r="52" spans="1:4" x14ac:dyDescent="0.25">
      <c r="A52" s="10" t="s">
        <v>45</v>
      </c>
      <c r="B52" s="25">
        <f>'1 T'!E52</f>
        <v>1989983748.7</v>
      </c>
      <c r="C52" s="25">
        <f>'2 T'!E52</f>
        <v>2771920578.7999997</v>
      </c>
      <c r="D52" s="25">
        <f t="shared" si="4"/>
        <v>4761904327.5</v>
      </c>
    </row>
    <row r="53" spans="1:4" x14ac:dyDescent="0.25">
      <c r="A53" s="10" t="s">
        <v>46</v>
      </c>
      <c r="B53" s="25">
        <f>'1 T'!E53</f>
        <v>826350000</v>
      </c>
      <c r="C53" s="25">
        <f>'2 T'!E53</f>
        <v>826350000</v>
      </c>
      <c r="D53" s="25">
        <f t="shared" si="4"/>
        <v>1652700000</v>
      </c>
    </row>
    <row r="54" spans="1:4" ht="15.75" thickBot="1" x14ac:dyDescent="0.3">
      <c r="A54" s="18" t="s">
        <v>14</v>
      </c>
      <c r="B54" s="51">
        <f>'1 T'!E54</f>
        <v>18745808584.700001</v>
      </c>
      <c r="C54" s="51">
        <f>'2 T'!E54</f>
        <v>23171634224.449997</v>
      </c>
      <c r="D54" s="51">
        <f t="shared" si="4"/>
        <v>41917442809.149994</v>
      </c>
    </row>
    <row r="55" spans="1:4" ht="15.75" thickTop="1" x14ac:dyDescent="0.25">
      <c r="A55" s="11" t="s">
        <v>38</v>
      </c>
    </row>
    <row r="58" spans="1:4" x14ac:dyDescent="0.25">
      <c r="A58" s="68" t="s">
        <v>22</v>
      </c>
      <c r="B58" s="68"/>
      <c r="C58" s="68"/>
      <c r="D58" s="68"/>
    </row>
    <row r="59" spans="1:4" x14ac:dyDescent="0.25">
      <c r="A59" s="68" t="s">
        <v>17</v>
      </c>
      <c r="B59" s="68"/>
      <c r="C59" s="68"/>
      <c r="D59" s="68"/>
    </row>
    <row r="60" spans="1:4" x14ac:dyDescent="0.25">
      <c r="A60" s="68" t="s">
        <v>60</v>
      </c>
      <c r="B60" s="68"/>
      <c r="C60" s="68"/>
      <c r="D60" s="68"/>
    </row>
    <row r="62" spans="1:4" ht="15.75" thickBot="1" x14ac:dyDescent="0.3">
      <c r="A62" s="4" t="s">
        <v>11</v>
      </c>
      <c r="B62" s="8" t="s">
        <v>7</v>
      </c>
      <c r="C62" s="8" t="s">
        <v>37</v>
      </c>
      <c r="D62" s="8" t="s">
        <v>51</v>
      </c>
    </row>
    <row r="63" spans="1:4" ht="15.75" thickTop="1" x14ac:dyDescent="0.25">
      <c r="A63" s="3"/>
    </row>
    <row r="64" spans="1:4" x14ac:dyDescent="0.25">
      <c r="A64" s="3" t="s">
        <v>52</v>
      </c>
      <c r="B64" s="7">
        <f>'1 T'!E64</f>
        <v>1930500000</v>
      </c>
      <c r="C64" s="7">
        <f>'2 T'!E64</f>
        <v>7671850000</v>
      </c>
      <c r="D64" s="7">
        <f>B64</f>
        <v>1930500000</v>
      </c>
    </row>
    <row r="65" spans="1:4" x14ac:dyDescent="0.25">
      <c r="A65" s="3" t="s">
        <v>18</v>
      </c>
      <c r="B65" s="7">
        <f>'1 T'!E65</f>
        <v>24487158584.699997</v>
      </c>
      <c r="C65" s="7">
        <f>'2 T'!E65</f>
        <v>25597484224.349998</v>
      </c>
      <c r="D65" s="7">
        <f>SUM(B65:C65)</f>
        <v>50084642809.049995</v>
      </c>
    </row>
    <row r="66" spans="1:4" x14ac:dyDescent="0.25">
      <c r="A66" s="3" t="s">
        <v>19</v>
      </c>
      <c r="B66" s="7">
        <f>'1 T'!E66</f>
        <v>26417658584.699997</v>
      </c>
      <c r="C66" s="7">
        <f>'2 T'!E66</f>
        <v>33269334224.349998</v>
      </c>
      <c r="D66" s="7">
        <f>SUM(D64:D65)</f>
        <v>52015142809.049995</v>
      </c>
    </row>
    <row r="67" spans="1:4" x14ac:dyDescent="0.25">
      <c r="A67" s="3" t="s">
        <v>20</v>
      </c>
      <c r="B67" s="7">
        <f>'1 T'!E67</f>
        <v>18745808584.700001</v>
      </c>
      <c r="C67" s="7">
        <f>'2 T'!E67</f>
        <v>23171634224.299999</v>
      </c>
      <c r="D67" s="7">
        <f>SUM(B67:C67)</f>
        <v>41917442809</v>
      </c>
    </row>
    <row r="68" spans="1:4" ht="15.75" thickBot="1" x14ac:dyDescent="0.3">
      <c r="A68" s="5" t="s">
        <v>21</v>
      </c>
      <c r="B68" s="9">
        <f>'1 T'!E68</f>
        <v>7671849999.9999962</v>
      </c>
      <c r="C68" s="9">
        <f>'2 T'!E68</f>
        <v>10097700000.049999</v>
      </c>
      <c r="D68" s="9">
        <f>D66-D67</f>
        <v>10097700000.049995</v>
      </c>
    </row>
    <row r="69" spans="1:4" ht="15.75" thickTop="1" x14ac:dyDescent="0.25">
      <c r="A69" s="11" t="s">
        <v>38</v>
      </c>
    </row>
  </sheetData>
  <mergeCells count="12">
    <mergeCell ref="A1:E1"/>
    <mergeCell ref="A26:D26"/>
    <mergeCell ref="A44:D44"/>
    <mergeCell ref="A60:D60"/>
    <mergeCell ref="A43:D43"/>
    <mergeCell ref="A58:D58"/>
    <mergeCell ref="A59:D59"/>
    <mergeCell ref="A8:E8"/>
    <mergeCell ref="A9:E9"/>
    <mergeCell ref="A24:D24"/>
    <mergeCell ref="A25:D25"/>
    <mergeCell ref="A42:D42"/>
  </mergeCells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7" workbookViewId="0">
      <selection activeCell="A40" sqref="A40"/>
    </sheetView>
  </sheetViews>
  <sheetFormatPr baseColWidth="10" defaultColWidth="11.5703125" defaultRowHeight="15" x14ac:dyDescent="0.25"/>
  <cols>
    <col min="1" max="1" width="58.7109375" style="10" customWidth="1"/>
    <col min="2" max="2" width="17.140625" style="11" bestFit="1" customWidth="1"/>
    <col min="3" max="6" width="17.85546875" style="11" bestFit="1" customWidth="1"/>
    <col min="7" max="7" width="16" style="11" bestFit="1" customWidth="1"/>
    <col min="8" max="16384" width="11.5703125" style="11"/>
  </cols>
  <sheetData>
    <row r="1" spans="1:7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7" s="32" customFormat="1" ht="15" customHeight="1" x14ac:dyDescent="0.25">
      <c r="A2" s="29" t="s">
        <v>0</v>
      </c>
      <c r="B2" s="65" t="s">
        <v>25</v>
      </c>
      <c r="C2" s="65"/>
      <c r="D2" s="65"/>
    </row>
    <row r="3" spans="1:7" s="32" customFormat="1" ht="15" customHeight="1" x14ac:dyDescent="0.25">
      <c r="A3" s="29" t="s">
        <v>1</v>
      </c>
      <c r="B3" s="30" t="s">
        <v>24</v>
      </c>
      <c r="C3" s="30"/>
      <c r="D3" s="30"/>
    </row>
    <row r="4" spans="1:7" s="32" customFormat="1" ht="15" customHeight="1" x14ac:dyDescent="0.25">
      <c r="A4" s="29" t="s">
        <v>12</v>
      </c>
      <c r="B4" s="30" t="s">
        <v>26</v>
      </c>
      <c r="C4" s="30"/>
      <c r="D4" s="30"/>
    </row>
    <row r="5" spans="1:7" s="32" customFormat="1" ht="15" customHeight="1" x14ac:dyDescent="0.25">
      <c r="A5" s="29" t="s">
        <v>59</v>
      </c>
      <c r="B5" s="33" t="s">
        <v>65</v>
      </c>
    </row>
    <row r="6" spans="1:7" s="32" customFormat="1" ht="15" customHeight="1" x14ac:dyDescent="0.25">
      <c r="A6" s="29"/>
      <c r="B6" s="33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7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7" ht="15" customHeight="1" thickBot="1" x14ac:dyDescent="0.3">
      <c r="A11" s="4" t="s">
        <v>2</v>
      </c>
      <c r="B11" s="6" t="s">
        <v>3</v>
      </c>
      <c r="C11" s="8" t="s">
        <v>85</v>
      </c>
      <c r="D11" s="8" t="s">
        <v>86</v>
      </c>
      <c r="E11" s="8" t="s">
        <v>88</v>
      </c>
      <c r="F11" s="8" t="s">
        <v>82</v>
      </c>
      <c r="G11" s="8" t="s">
        <v>83</v>
      </c>
    </row>
    <row r="12" spans="1:7" ht="15" customHeight="1" thickTop="1" x14ac:dyDescent="0.25">
      <c r="A12" s="3"/>
      <c r="B12"/>
      <c r="C12"/>
      <c r="D12"/>
      <c r="E12" s="49"/>
      <c r="F12" s="49"/>
      <c r="G12" s="49"/>
    </row>
    <row r="13" spans="1:7" ht="15" customHeight="1" x14ac:dyDescent="0.25">
      <c r="A13" s="3" t="s">
        <v>29</v>
      </c>
      <c r="B13" t="s">
        <v>8</v>
      </c>
      <c r="C13" s="15">
        <f>'1 T'!F13</f>
        <v>264110</v>
      </c>
      <c r="D13" s="15">
        <f>'2 T'!F13</f>
        <v>265267</v>
      </c>
      <c r="E13" s="55">
        <f>'3 T'!F13</f>
        <v>267179</v>
      </c>
      <c r="F13" s="55">
        <f>SUM(C13:E13)</f>
        <v>796556</v>
      </c>
      <c r="G13" s="55">
        <f>F13/9</f>
        <v>88506.222222222219</v>
      </c>
    </row>
    <row r="14" spans="1:7" ht="15" customHeight="1" x14ac:dyDescent="0.25">
      <c r="A14" s="44" t="s">
        <v>27</v>
      </c>
      <c r="B14" s="17" t="s">
        <v>8</v>
      </c>
      <c r="C14" s="53">
        <f>'1 T'!F14</f>
        <v>188625</v>
      </c>
      <c r="D14" s="53">
        <f>'2 T'!F14</f>
        <v>189483</v>
      </c>
      <c r="E14" s="53">
        <f>'3 T'!F14</f>
        <v>190852</v>
      </c>
      <c r="F14" s="57">
        <f t="shared" ref="F14:F18" si="0">SUM(C14:E14)</f>
        <v>568960</v>
      </c>
      <c r="G14" s="56">
        <f t="shared" ref="G14:G18" si="1">F14/9</f>
        <v>63217.777777777781</v>
      </c>
    </row>
    <row r="15" spans="1:7" ht="15" customHeight="1" x14ac:dyDescent="0.25">
      <c r="A15" s="44" t="s">
        <v>28</v>
      </c>
      <c r="B15" s="17" t="s">
        <v>8</v>
      </c>
      <c r="C15" s="53">
        <f>'1 T'!F15</f>
        <v>75485</v>
      </c>
      <c r="D15" s="53">
        <f>'2 T'!F15</f>
        <v>75784</v>
      </c>
      <c r="E15" s="53">
        <f>'3 T'!F15</f>
        <v>76327</v>
      </c>
      <c r="F15" s="57">
        <f t="shared" si="0"/>
        <v>227596</v>
      </c>
      <c r="G15" s="56">
        <f t="shared" si="1"/>
        <v>25288.444444444445</v>
      </c>
    </row>
    <row r="16" spans="1:7" ht="15" customHeight="1" x14ac:dyDescent="0.25">
      <c r="A16" s="3" t="s">
        <v>30</v>
      </c>
      <c r="B16" t="s">
        <v>8</v>
      </c>
      <c r="C16" s="15">
        <f>'1 T'!F16</f>
        <v>7862</v>
      </c>
      <c r="D16" s="15">
        <f>'2 T'!F16</f>
        <v>8011</v>
      </c>
      <c r="E16" s="55">
        <f>'3 T'!F16</f>
        <v>8209</v>
      </c>
      <c r="F16" s="55">
        <f t="shared" si="0"/>
        <v>24082</v>
      </c>
      <c r="G16" s="55">
        <f t="shared" si="1"/>
        <v>2675.7777777777778</v>
      </c>
    </row>
    <row r="17" spans="1:7" ht="15" customHeight="1" x14ac:dyDescent="0.25">
      <c r="A17" s="3"/>
      <c r="B17" s="49"/>
      <c r="C17" s="15"/>
      <c r="D17" s="15"/>
      <c r="E17" s="55"/>
      <c r="F17" s="55"/>
      <c r="G17" s="55"/>
    </row>
    <row r="18" spans="1:7" ht="15" customHeight="1" thickBot="1" x14ac:dyDescent="0.3">
      <c r="A18" s="4" t="s">
        <v>14</v>
      </c>
      <c r="B18" s="6"/>
      <c r="C18" s="52">
        <f>'1 T'!F18</f>
        <v>271972</v>
      </c>
      <c r="D18" s="52">
        <f>'2 T'!F18</f>
        <v>273278</v>
      </c>
      <c r="E18" s="52">
        <f>'3 T'!F18</f>
        <v>275388</v>
      </c>
      <c r="F18" s="52">
        <f t="shared" si="0"/>
        <v>820638</v>
      </c>
      <c r="G18" s="52">
        <f t="shared" si="1"/>
        <v>91182</v>
      </c>
    </row>
    <row r="19" spans="1:7" ht="15" customHeight="1" thickTop="1" x14ac:dyDescent="0.25">
      <c r="A19" s="11" t="s">
        <v>93</v>
      </c>
    </row>
    <row r="20" spans="1:7" ht="15" customHeight="1" x14ac:dyDescent="0.25">
      <c r="A20" s="54" t="s">
        <v>89</v>
      </c>
    </row>
    <row r="21" spans="1:7" ht="15" customHeight="1" x14ac:dyDescent="0.25">
      <c r="A21" s="54" t="s">
        <v>78</v>
      </c>
    </row>
    <row r="23" spans="1:7" ht="15" customHeight="1" x14ac:dyDescent="0.25">
      <c r="A23" s="46"/>
      <c r="B23" s="46"/>
      <c r="C23" s="46"/>
      <c r="D23" s="46"/>
      <c r="E23" s="46"/>
      <c r="F23" s="47"/>
      <c r="G23" s="48"/>
    </row>
    <row r="24" spans="1:7" ht="15" customHeight="1" x14ac:dyDescent="0.25">
      <c r="A24" s="66" t="s">
        <v>15</v>
      </c>
      <c r="B24" s="66"/>
      <c r="C24" s="66"/>
      <c r="D24" s="66"/>
      <c r="E24" s="66"/>
    </row>
    <row r="25" spans="1:7" ht="15" customHeight="1" x14ac:dyDescent="0.25">
      <c r="A25" s="64" t="s">
        <v>10</v>
      </c>
      <c r="B25" s="64"/>
      <c r="C25" s="64"/>
      <c r="D25" s="64"/>
      <c r="E25" s="64"/>
    </row>
    <row r="26" spans="1:7" ht="15" customHeight="1" x14ac:dyDescent="0.25">
      <c r="A26" s="64" t="s">
        <v>60</v>
      </c>
      <c r="B26" s="64"/>
      <c r="C26" s="64"/>
      <c r="D26" s="64"/>
      <c r="E26" s="64"/>
    </row>
    <row r="27" spans="1:7" ht="15" customHeight="1" x14ac:dyDescent="0.25"/>
    <row r="28" spans="1:7" ht="15" customHeight="1" thickBot="1" x14ac:dyDescent="0.3">
      <c r="A28" s="36" t="s">
        <v>2</v>
      </c>
      <c r="B28" s="13" t="s">
        <v>7</v>
      </c>
      <c r="C28" s="13" t="s">
        <v>37</v>
      </c>
      <c r="D28" s="13" t="s">
        <v>50</v>
      </c>
      <c r="E28" s="13" t="s">
        <v>66</v>
      </c>
      <c r="F28" s="13" t="s">
        <v>80</v>
      </c>
    </row>
    <row r="29" spans="1:7" ht="15" customHeight="1" x14ac:dyDescent="0.25">
      <c r="A29" s="37"/>
    </row>
    <row r="30" spans="1:7" ht="15" customHeight="1" x14ac:dyDescent="0.25">
      <c r="A30" s="43" t="s">
        <v>29</v>
      </c>
      <c r="B30" s="22">
        <f>'1 T'!E30</f>
        <v>14372795974.299999</v>
      </c>
      <c r="C30" s="22">
        <f>'2 T'!E30</f>
        <v>17973244862.599998</v>
      </c>
      <c r="D30" s="22">
        <f>'3 T'!E30</f>
        <v>18335948185.900002</v>
      </c>
      <c r="E30" s="22">
        <f>SUM(B30:D30)</f>
        <v>50681989022.800003</v>
      </c>
      <c r="F30" s="22">
        <f>E30/9</f>
        <v>5631332113.6444445</v>
      </c>
    </row>
    <row r="31" spans="1:7" ht="15" customHeight="1" x14ac:dyDescent="0.25">
      <c r="A31" s="44" t="s">
        <v>27</v>
      </c>
      <c r="B31" s="58">
        <f>'1 T'!E31</f>
        <v>10264882384.421524</v>
      </c>
      <c r="C31" s="58">
        <f>'2 T'!E31</f>
        <v>12838431369.012188</v>
      </c>
      <c r="D31" s="58">
        <f>'3 T'!E31</f>
        <v>13097865405.610846</v>
      </c>
      <c r="E31" s="58">
        <f t="shared" ref="E31:E38" si="2">SUM(B31:D31)</f>
        <v>36201179159.044556</v>
      </c>
      <c r="F31" s="58">
        <f t="shared" ref="F31:F38" si="3">E31/9</f>
        <v>4022353239.8938394</v>
      </c>
    </row>
    <row r="32" spans="1:7" ht="15" customHeight="1" x14ac:dyDescent="0.25">
      <c r="A32" s="44" t="s">
        <v>28</v>
      </c>
      <c r="B32" s="58">
        <f>'1 T'!E32</f>
        <v>4107913589.8784761</v>
      </c>
      <c r="C32" s="58">
        <f>'2 T'!E32</f>
        <v>5134813493.5878115</v>
      </c>
      <c r="D32" s="58">
        <f>'3 T'!E32</f>
        <v>5238082780.2891531</v>
      </c>
      <c r="E32" s="58">
        <f t="shared" si="2"/>
        <v>14480809863.75544</v>
      </c>
      <c r="F32" s="58">
        <f t="shared" si="3"/>
        <v>1608978873.7506044</v>
      </c>
    </row>
    <row r="33" spans="1:6" ht="15" customHeight="1" x14ac:dyDescent="0.25">
      <c r="A33" s="43" t="s">
        <v>30</v>
      </c>
      <c r="B33" s="22">
        <f>'1 T'!E33</f>
        <v>1556678861.7</v>
      </c>
      <c r="C33" s="22">
        <f>'2 T'!E33</f>
        <v>1600118783.05</v>
      </c>
      <c r="D33" s="22">
        <f>'3 T'!E33</f>
        <v>1663164932.3</v>
      </c>
      <c r="E33" s="22">
        <f t="shared" si="2"/>
        <v>4819962577.0500002</v>
      </c>
      <c r="F33" s="22">
        <f t="shared" si="3"/>
        <v>535551397.45000005</v>
      </c>
    </row>
    <row r="34" spans="1:6" ht="15" customHeight="1" x14ac:dyDescent="0.25">
      <c r="A34" s="37" t="s">
        <v>31</v>
      </c>
      <c r="B34" s="22">
        <f>'1 T'!E34</f>
        <v>2816333748.7000003</v>
      </c>
      <c r="C34" s="22">
        <f>'2 T'!E34</f>
        <v>3598270578.7999997</v>
      </c>
      <c r="D34" s="22">
        <f>'3 T'!E34</f>
        <v>3620359433.8000002</v>
      </c>
      <c r="E34" s="22">
        <f t="shared" si="2"/>
        <v>10034963761.299999</v>
      </c>
      <c r="F34" s="22">
        <f t="shared" si="3"/>
        <v>1114995973.4777777</v>
      </c>
    </row>
    <row r="35" spans="1:6" ht="15" customHeight="1" x14ac:dyDescent="0.25">
      <c r="A35" s="40" t="s">
        <v>39</v>
      </c>
      <c r="B35" s="22">
        <f>'1 T'!E35</f>
        <v>1989983748.7</v>
      </c>
      <c r="C35" s="22">
        <f>'2 T'!E35</f>
        <v>2771920578.7999997</v>
      </c>
      <c r="D35" s="22">
        <f>'3 T'!E35</f>
        <v>2794009433.8000002</v>
      </c>
      <c r="E35" s="22">
        <f t="shared" si="2"/>
        <v>7555913761.3000002</v>
      </c>
      <c r="F35" s="22">
        <f t="shared" si="3"/>
        <v>839545973.47777784</v>
      </c>
    </row>
    <row r="36" spans="1:6" ht="15" customHeight="1" x14ac:dyDescent="0.25">
      <c r="A36" s="40" t="s">
        <v>40</v>
      </c>
      <c r="B36" s="22">
        <f>'1 T'!E36</f>
        <v>826350000</v>
      </c>
      <c r="C36" s="22">
        <f>'2 T'!E36</f>
        <v>826350000</v>
      </c>
      <c r="D36" s="22">
        <f>'3 T'!E36</f>
        <v>826350000</v>
      </c>
      <c r="E36" s="22">
        <f t="shared" si="2"/>
        <v>2479050000</v>
      </c>
      <c r="F36" s="22">
        <f t="shared" si="3"/>
        <v>275450000</v>
      </c>
    </row>
    <row r="37" spans="1:6" ht="15" customHeight="1" x14ac:dyDescent="0.25">
      <c r="A37" s="37" t="s">
        <v>73</v>
      </c>
      <c r="B37" s="22"/>
      <c r="C37" s="22">
        <f>'2 T'!E37</f>
        <v>0</v>
      </c>
      <c r="D37" s="22">
        <f>'3 T'!E37</f>
        <v>0</v>
      </c>
      <c r="E37" s="22">
        <f t="shared" si="2"/>
        <v>0</v>
      </c>
      <c r="F37" s="22">
        <f t="shared" si="3"/>
        <v>0</v>
      </c>
    </row>
    <row r="38" spans="1:6" ht="15" customHeight="1" thickBot="1" x14ac:dyDescent="0.3">
      <c r="A38" s="39" t="s">
        <v>14</v>
      </c>
      <c r="B38" s="24">
        <f>'1 T'!E38</f>
        <v>18745808584.700001</v>
      </c>
      <c r="C38" s="24">
        <f>'2 T'!E38</f>
        <v>23171634224.449997</v>
      </c>
      <c r="D38" s="24">
        <f>'3 T'!E38</f>
        <v>23619472552</v>
      </c>
      <c r="E38" s="24">
        <f t="shared" si="2"/>
        <v>65536915361.149994</v>
      </c>
      <c r="F38" s="24">
        <f t="shared" si="3"/>
        <v>7281879484.5722218</v>
      </c>
    </row>
    <row r="39" spans="1:6" ht="15" customHeight="1" thickTop="1" x14ac:dyDescent="0.25">
      <c r="A39" s="11" t="s">
        <v>97</v>
      </c>
    </row>
    <row r="40" spans="1:6" ht="15" customHeight="1" x14ac:dyDescent="0.25"/>
    <row r="41" spans="1:6" ht="15" customHeight="1" x14ac:dyDescent="0.25">
      <c r="A41" s="11"/>
    </row>
    <row r="42" spans="1:6" s="32" customFormat="1" ht="15" customHeight="1" x14ac:dyDescent="0.25">
      <c r="A42" s="64" t="s">
        <v>16</v>
      </c>
      <c r="B42" s="64"/>
      <c r="C42" s="64"/>
      <c r="D42" s="64"/>
      <c r="E42" s="64"/>
    </row>
    <row r="43" spans="1:6" ht="15" customHeight="1" x14ac:dyDescent="0.25">
      <c r="A43" s="64" t="s">
        <v>10</v>
      </c>
      <c r="B43" s="64"/>
      <c r="C43" s="64"/>
      <c r="D43" s="64"/>
      <c r="E43" s="64"/>
    </row>
    <row r="44" spans="1:6" ht="15" customHeight="1" x14ac:dyDescent="0.25">
      <c r="A44" s="64" t="s">
        <v>60</v>
      </c>
      <c r="B44" s="64"/>
      <c r="C44" s="64"/>
      <c r="D44" s="64"/>
      <c r="E44" s="64"/>
    </row>
    <row r="45" spans="1:6" ht="15" customHeight="1" x14ac:dyDescent="0.25"/>
    <row r="46" spans="1:6" ht="15" customHeight="1" thickBot="1" x14ac:dyDescent="0.3">
      <c r="A46" s="36" t="s">
        <v>11</v>
      </c>
      <c r="B46" s="13" t="s">
        <v>7</v>
      </c>
      <c r="C46" s="13" t="s">
        <v>37</v>
      </c>
      <c r="D46" s="13" t="s">
        <v>50</v>
      </c>
      <c r="E46" s="13" t="s">
        <v>66</v>
      </c>
    </row>
    <row r="47" spans="1:6" ht="15" customHeight="1" x14ac:dyDescent="0.25">
      <c r="A47" s="37"/>
    </row>
    <row r="48" spans="1:6" ht="15" customHeight="1" x14ac:dyDescent="0.25">
      <c r="A48" s="37" t="s">
        <v>44</v>
      </c>
      <c r="B48" s="25">
        <f>'1 T'!E48</f>
        <v>15929474836</v>
      </c>
      <c r="C48" s="25">
        <f>'2 T'!E48</f>
        <v>19573363645.649998</v>
      </c>
      <c r="D48" s="25">
        <f>'3 T'!E48</f>
        <v>19999113118.200001</v>
      </c>
      <c r="E48" s="25">
        <f>SUM(B48:D48)</f>
        <v>55501951599.849991</v>
      </c>
    </row>
    <row r="49" spans="1:5" ht="15" customHeight="1" x14ac:dyDescent="0.25">
      <c r="A49" s="40" t="s">
        <v>41</v>
      </c>
      <c r="B49" s="25">
        <f>'1 T'!E49</f>
        <v>14372795974.299999</v>
      </c>
      <c r="C49" s="25">
        <f>'2 T'!E49</f>
        <v>17973244862.599998</v>
      </c>
      <c r="D49" s="25">
        <f>'3 T'!E49</f>
        <v>18335948185.900002</v>
      </c>
      <c r="E49" s="25">
        <f t="shared" ref="E49:E54" si="4">SUM(B49:D49)</f>
        <v>50681989022.800003</v>
      </c>
    </row>
    <row r="50" spans="1:5" ht="15" customHeight="1" x14ac:dyDescent="0.25">
      <c r="A50" s="40" t="s">
        <v>42</v>
      </c>
      <c r="B50" s="25">
        <f>'1 T'!E50</f>
        <v>1556678861.7</v>
      </c>
      <c r="C50" s="25">
        <f>'2 T'!E50</f>
        <v>1600118783.05</v>
      </c>
      <c r="D50" s="25">
        <f>'3 T'!E50</f>
        <v>1663164932.3</v>
      </c>
      <c r="E50" s="25">
        <f t="shared" si="4"/>
        <v>4819962577.0500002</v>
      </c>
    </row>
    <row r="51" spans="1:5" ht="15" customHeight="1" x14ac:dyDescent="0.25">
      <c r="A51" s="40" t="s">
        <v>43</v>
      </c>
      <c r="B51" s="25">
        <f>'1 T'!E51</f>
        <v>0</v>
      </c>
      <c r="C51" s="25">
        <f>'2 T'!E51</f>
        <v>0</v>
      </c>
      <c r="D51" s="25">
        <f>'3 T'!E51</f>
        <v>0</v>
      </c>
      <c r="E51" s="25">
        <f t="shared" si="4"/>
        <v>0</v>
      </c>
    </row>
    <row r="52" spans="1:5" ht="15" customHeight="1" x14ac:dyDescent="0.25">
      <c r="A52" s="37" t="s">
        <v>45</v>
      </c>
      <c r="B52" s="25">
        <f>'1 T'!E52</f>
        <v>1989983748.7</v>
      </c>
      <c r="C52" s="25">
        <f>'2 T'!E52</f>
        <v>2771920578.7999997</v>
      </c>
      <c r="D52" s="25">
        <f>'3 T'!E52</f>
        <v>2794009433.8000002</v>
      </c>
      <c r="E52" s="25">
        <f t="shared" si="4"/>
        <v>7555913761.3000002</v>
      </c>
    </row>
    <row r="53" spans="1:5" ht="15" customHeight="1" x14ac:dyDescent="0.25">
      <c r="A53" s="37" t="s">
        <v>46</v>
      </c>
      <c r="B53" s="25">
        <f>'1 T'!E53</f>
        <v>826350000</v>
      </c>
      <c r="C53" s="25">
        <f>'2 T'!E53</f>
        <v>826350000</v>
      </c>
      <c r="D53" s="25">
        <f>'3 T'!E53</f>
        <v>826350000</v>
      </c>
      <c r="E53" s="25">
        <f t="shared" si="4"/>
        <v>2479050000</v>
      </c>
    </row>
    <row r="54" spans="1:5" ht="15" customHeight="1" thickBot="1" x14ac:dyDescent="0.3">
      <c r="A54" s="39" t="s">
        <v>14</v>
      </c>
      <c r="B54" s="51">
        <f>'1 T'!E54</f>
        <v>18745808584.700001</v>
      </c>
      <c r="C54" s="51">
        <f>'2 T'!E54</f>
        <v>23171634224.449997</v>
      </c>
      <c r="D54" s="51">
        <f>'3 T'!E54</f>
        <v>23619472552</v>
      </c>
      <c r="E54" s="51">
        <f t="shared" si="4"/>
        <v>65536915361.149994</v>
      </c>
    </row>
    <row r="55" spans="1:5" ht="15" customHeight="1" thickTop="1" x14ac:dyDescent="0.25">
      <c r="A55" s="11" t="s">
        <v>93</v>
      </c>
    </row>
    <row r="56" spans="1:5" ht="15" customHeight="1" x14ac:dyDescent="0.25"/>
    <row r="57" spans="1:5" ht="15" customHeight="1" x14ac:dyDescent="0.25">
      <c r="A57" s="67"/>
      <c r="B57" s="67"/>
      <c r="C57" s="67"/>
      <c r="D57" s="67"/>
      <c r="E57" s="67"/>
    </row>
    <row r="58" spans="1:5" ht="15" customHeight="1" x14ac:dyDescent="0.25">
      <c r="A58" s="64" t="s">
        <v>22</v>
      </c>
      <c r="B58" s="64"/>
      <c r="C58" s="64"/>
      <c r="D58" s="64"/>
      <c r="E58" s="64"/>
    </row>
    <row r="59" spans="1:5" ht="15" customHeight="1" x14ac:dyDescent="0.25">
      <c r="A59" s="64" t="s">
        <v>17</v>
      </c>
      <c r="B59" s="64"/>
      <c r="C59" s="64"/>
      <c r="D59" s="64"/>
      <c r="E59" s="64"/>
    </row>
    <row r="60" spans="1:5" ht="18" customHeight="1" x14ac:dyDescent="0.25">
      <c r="A60" s="64" t="s">
        <v>60</v>
      </c>
      <c r="B60" s="64"/>
      <c r="C60" s="64"/>
      <c r="D60" s="64"/>
      <c r="E60" s="64"/>
    </row>
    <row r="61" spans="1:5" ht="15" customHeight="1" x14ac:dyDescent="0.25"/>
    <row r="62" spans="1:5" ht="15" customHeight="1" thickBot="1" x14ac:dyDescent="0.3">
      <c r="A62" s="36" t="s">
        <v>11</v>
      </c>
      <c r="B62" s="13" t="s">
        <v>7</v>
      </c>
      <c r="C62" s="13" t="s">
        <v>37</v>
      </c>
      <c r="D62" s="13" t="s">
        <v>50</v>
      </c>
      <c r="E62" s="13" t="s">
        <v>66</v>
      </c>
    </row>
    <row r="63" spans="1:5" ht="15" customHeight="1" x14ac:dyDescent="0.25">
      <c r="A63" s="37"/>
    </row>
    <row r="64" spans="1:5" ht="15" customHeight="1" x14ac:dyDescent="0.25">
      <c r="A64" s="41" t="s">
        <v>57</v>
      </c>
      <c r="B64" s="26">
        <f>'1 T'!E64</f>
        <v>1930500000</v>
      </c>
      <c r="C64" s="26">
        <f>'2 T'!E64</f>
        <v>7671850000</v>
      </c>
      <c r="D64" s="26">
        <f>'3 T'!E64</f>
        <v>10097700000</v>
      </c>
      <c r="E64" s="26">
        <f>B64</f>
        <v>1930500000</v>
      </c>
    </row>
    <row r="65" spans="1:5" ht="15" customHeight="1" x14ac:dyDescent="0.25">
      <c r="A65" s="41" t="s">
        <v>18</v>
      </c>
      <c r="B65" s="26">
        <f>'1 T'!E65</f>
        <v>24487158584.699997</v>
      </c>
      <c r="C65" s="26">
        <f>'2 T'!E65</f>
        <v>25597484224.349998</v>
      </c>
      <c r="D65" s="26">
        <f>'3 T'!E65</f>
        <v>24842822552</v>
      </c>
      <c r="E65" s="26">
        <f>SUM(B65:D65)</f>
        <v>74927465361.049988</v>
      </c>
    </row>
    <row r="66" spans="1:5" ht="15" customHeight="1" x14ac:dyDescent="0.25">
      <c r="A66" s="41" t="s">
        <v>19</v>
      </c>
      <c r="B66" s="26">
        <f>'1 T'!E66</f>
        <v>26417658584.699997</v>
      </c>
      <c r="C66" s="26">
        <f>'2 T'!E66</f>
        <v>33269334224.349998</v>
      </c>
      <c r="D66" s="26">
        <f>'3 T'!E66</f>
        <v>34940522552</v>
      </c>
      <c r="E66" s="26">
        <f>SUM(E64:E65)</f>
        <v>76857965361.049988</v>
      </c>
    </row>
    <row r="67" spans="1:5" ht="15" customHeight="1" x14ac:dyDescent="0.25">
      <c r="A67" s="41" t="s">
        <v>20</v>
      </c>
      <c r="B67" s="26">
        <f>'1 T'!E67</f>
        <v>18745808584.700001</v>
      </c>
      <c r="C67" s="26">
        <f>'2 T'!E67</f>
        <v>23171634224.299999</v>
      </c>
      <c r="D67" s="26">
        <f>'3 T'!E67</f>
        <v>23619472552</v>
      </c>
      <c r="E67" s="26">
        <f>SUM(B67:D67)</f>
        <v>65536915361</v>
      </c>
    </row>
    <row r="68" spans="1:5" ht="15" customHeight="1" x14ac:dyDescent="0.25">
      <c r="A68" s="41" t="s">
        <v>21</v>
      </c>
      <c r="B68" s="26">
        <f>'1 T'!E68</f>
        <v>7671849999.9999962</v>
      </c>
      <c r="C68" s="26">
        <f>'2 T'!E68</f>
        <v>10097700000.049999</v>
      </c>
      <c r="D68" s="26">
        <f>'3 T'!E68</f>
        <v>11321050000</v>
      </c>
      <c r="E68" s="26">
        <f>E66-E67</f>
        <v>11321050000.049988</v>
      </c>
    </row>
    <row r="69" spans="1:5" ht="15" customHeight="1" thickBot="1" x14ac:dyDescent="0.3">
      <c r="A69" s="42"/>
      <c r="B69" s="19"/>
      <c r="C69" s="19"/>
      <c r="D69" s="19"/>
      <c r="E69" s="19"/>
    </row>
    <row r="70" spans="1:5" ht="15" customHeight="1" thickTop="1" x14ac:dyDescent="0.25">
      <c r="A70" s="11" t="s">
        <v>93</v>
      </c>
    </row>
    <row r="71" spans="1:5" ht="15" customHeight="1" x14ac:dyDescent="0.25">
      <c r="A71" s="11"/>
    </row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75" zoomScaleNormal="75" workbookViewId="0">
      <selection activeCell="A40" sqref="A40"/>
    </sheetView>
  </sheetViews>
  <sheetFormatPr baseColWidth="10" defaultColWidth="11.5703125" defaultRowHeight="15" x14ac:dyDescent="0.25"/>
  <cols>
    <col min="1" max="1" width="58.7109375" style="10" customWidth="1"/>
    <col min="2" max="6" width="23.7109375" style="11" bestFit="1" customWidth="1"/>
    <col min="7" max="7" width="22.5703125" style="11" bestFit="1" customWidth="1"/>
    <col min="8" max="8" width="14" style="11" customWidth="1"/>
    <col min="9" max="16384" width="11.5703125" style="11"/>
  </cols>
  <sheetData>
    <row r="1" spans="1:8" ht="15" customHeight="1" x14ac:dyDescent="0.25">
      <c r="A1" s="64" t="s">
        <v>23</v>
      </c>
      <c r="B1" s="64"/>
      <c r="C1" s="64"/>
      <c r="D1" s="64"/>
      <c r="E1" s="64"/>
      <c r="F1" s="64"/>
      <c r="G1" s="64"/>
    </row>
    <row r="2" spans="1:8" s="32" customFormat="1" ht="15" customHeight="1" x14ac:dyDescent="0.25">
      <c r="A2" s="29" t="s">
        <v>0</v>
      </c>
      <c r="B2" s="65" t="s">
        <v>25</v>
      </c>
      <c r="C2" s="65"/>
      <c r="D2" s="65"/>
    </row>
    <row r="3" spans="1:8" s="32" customFormat="1" ht="15" customHeight="1" x14ac:dyDescent="0.25">
      <c r="A3" s="29" t="s">
        <v>1</v>
      </c>
      <c r="B3" s="30" t="s">
        <v>24</v>
      </c>
      <c r="C3" s="30"/>
      <c r="D3" s="30"/>
    </row>
    <row r="4" spans="1:8" s="32" customFormat="1" ht="15" customHeight="1" x14ac:dyDescent="0.25">
      <c r="A4" s="29" t="s">
        <v>12</v>
      </c>
      <c r="B4" s="30" t="s">
        <v>26</v>
      </c>
      <c r="C4" s="30"/>
      <c r="D4" s="30"/>
    </row>
    <row r="5" spans="1:8" s="32" customFormat="1" ht="15" customHeight="1" x14ac:dyDescent="0.25">
      <c r="A5" s="29" t="s">
        <v>59</v>
      </c>
      <c r="B5" s="33" t="s">
        <v>67</v>
      </c>
    </row>
    <row r="6" spans="1:8" s="32" customFormat="1" ht="15" customHeight="1" x14ac:dyDescent="0.25">
      <c r="A6" s="29"/>
      <c r="B6" s="33"/>
    </row>
    <row r="7" spans="1:8" ht="15" customHeight="1" x14ac:dyDescent="0.25">
      <c r="A7" s="28"/>
      <c r="B7" s="28"/>
      <c r="C7" s="28"/>
      <c r="D7" s="28"/>
      <c r="E7" s="28"/>
      <c r="F7" s="28"/>
      <c r="G7" s="28"/>
    </row>
    <row r="8" spans="1:8" ht="15" customHeight="1" x14ac:dyDescent="0.25">
      <c r="A8" s="64" t="s">
        <v>9</v>
      </c>
      <c r="B8" s="64"/>
      <c r="C8" s="64"/>
      <c r="D8" s="64"/>
      <c r="E8" s="64"/>
      <c r="F8" s="64"/>
      <c r="G8" s="64"/>
    </row>
    <row r="9" spans="1:8" ht="15" customHeight="1" x14ac:dyDescent="0.25">
      <c r="A9" s="64" t="s">
        <v>13</v>
      </c>
      <c r="B9" s="64"/>
      <c r="C9" s="64"/>
      <c r="D9" s="64"/>
      <c r="E9" s="64"/>
      <c r="F9" s="64"/>
      <c r="G9" s="64"/>
    </row>
    <row r="11" spans="1:8" ht="15" customHeight="1" thickBot="1" x14ac:dyDescent="0.3">
      <c r="A11" s="8" t="s">
        <v>2</v>
      </c>
      <c r="B11" s="8" t="s">
        <v>3</v>
      </c>
      <c r="C11" s="8" t="s">
        <v>85</v>
      </c>
      <c r="D11" s="8" t="s">
        <v>86</v>
      </c>
      <c r="E11" s="8" t="s">
        <v>88</v>
      </c>
      <c r="F11" s="8" t="s">
        <v>76</v>
      </c>
      <c r="G11" s="8" t="s">
        <v>82</v>
      </c>
      <c r="H11" s="8" t="s">
        <v>83</v>
      </c>
    </row>
    <row r="12" spans="1:8" ht="15" customHeight="1" thickTop="1" x14ac:dyDescent="0.25">
      <c r="A12" s="37"/>
    </row>
    <row r="13" spans="1:8" ht="15" customHeight="1" x14ac:dyDescent="0.25">
      <c r="A13" s="43" t="s">
        <v>29</v>
      </c>
      <c r="B13" s="11" t="s">
        <v>8</v>
      </c>
      <c r="C13" s="15">
        <f>'1 T'!F13</f>
        <v>264110</v>
      </c>
      <c r="D13" s="15">
        <f>'2 T'!F13</f>
        <v>265267</v>
      </c>
      <c r="E13" s="15">
        <f>'3 T'!F13</f>
        <v>267179</v>
      </c>
      <c r="F13" s="15">
        <f>'4 T'!F13</f>
        <v>269315</v>
      </c>
      <c r="G13" s="15">
        <f>SUM(C13:F13)</f>
        <v>1065871</v>
      </c>
      <c r="H13" s="15">
        <f>G13/12</f>
        <v>88822.583333333328</v>
      </c>
    </row>
    <row r="14" spans="1:8" ht="15" customHeight="1" x14ac:dyDescent="0.25">
      <c r="A14" s="44" t="s">
        <v>27</v>
      </c>
      <c r="B14" s="17" t="s">
        <v>8</v>
      </c>
      <c r="C14" s="53">
        <f>'1 T'!F14</f>
        <v>188625</v>
      </c>
      <c r="D14" s="53">
        <f>'2 T'!F14</f>
        <v>189483</v>
      </c>
      <c r="E14" s="53">
        <f>'3 T'!F14</f>
        <v>190852</v>
      </c>
      <c r="F14" s="53">
        <f>'4 T'!F14</f>
        <v>192544</v>
      </c>
      <c r="G14" s="53">
        <f t="shared" ref="G14:G18" si="0">SUM(C14:F14)</f>
        <v>761504</v>
      </c>
      <c r="H14" s="53">
        <f t="shared" ref="H14:H18" si="1">G14/12</f>
        <v>63458.666666666664</v>
      </c>
    </row>
    <row r="15" spans="1:8" ht="15" customHeight="1" x14ac:dyDescent="0.25">
      <c r="A15" s="44" t="s">
        <v>28</v>
      </c>
      <c r="B15" s="17" t="s">
        <v>8</v>
      </c>
      <c r="C15" s="53">
        <f>'1 T'!F15</f>
        <v>75485</v>
      </c>
      <c r="D15" s="53">
        <f>'2 T'!F15</f>
        <v>75784</v>
      </c>
      <c r="E15" s="53">
        <f>'3 T'!F15</f>
        <v>76327</v>
      </c>
      <c r="F15" s="53">
        <f>'4 T'!F15</f>
        <v>76771</v>
      </c>
      <c r="G15" s="53">
        <f t="shared" si="0"/>
        <v>304367</v>
      </c>
      <c r="H15" s="53">
        <f t="shared" si="1"/>
        <v>25363.916666666668</v>
      </c>
    </row>
    <row r="16" spans="1:8" ht="15" customHeight="1" x14ac:dyDescent="0.25">
      <c r="A16" s="43" t="s">
        <v>30</v>
      </c>
      <c r="B16" s="11" t="s">
        <v>8</v>
      </c>
      <c r="C16" s="15">
        <f>'1 T'!F16</f>
        <v>7862</v>
      </c>
      <c r="D16" s="15">
        <f>'2 T'!F16</f>
        <v>8011</v>
      </c>
      <c r="E16" s="15">
        <f>'3 T'!F16</f>
        <v>8209</v>
      </c>
      <c r="F16" s="15">
        <f>'4 T'!F16</f>
        <v>8395</v>
      </c>
      <c r="G16" s="15">
        <f t="shared" si="0"/>
        <v>32477</v>
      </c>
      <c r="H16" s="15">
        <f t="shared" si="1"/>
        <v>2706.4166666666665</v>
      </c>
    </row>
    <row r="17" spans="1:8" ht="15" customHeight="1" x14ac:dyDescent="0.25">
      <c r="A17" s="37"/>
      <c r="C17" s="15"/>
      <c r="D17" s="15"/>
      <c r="E17" s="15"/>
      <c r="F17" s="15"/>
      <c r="G17" s="15"/>
      <c r="H17" s="15"/>
    </row>
    <row r="18" spans="1:8" ht="15" customHeight="1" thickBot="1" x14ac:dyDescent="0.3">
      <c r="A18" s="39" t="s">
        <v>14</v>
      </c>
      <c r="B18" s="19"/>
      <c r="C18" s="52">
        <f>'1 T'!F18</f>
        <v>271972</v>
      </c>
      <c r="D18" s="52">
        <f>'2 T'!F18</f>
        <v>273278</v>
      </c>
      <c r="E18" s="52">
        <f>'3 T'!F18</f>
        <v>275388</v>
      </c>
      <c r="F18" s="52">
        <f>'4 T'!F18</f>
        <v>277710</v>
      </c>
      <c r="G18" s="52">
        <f t="shared" si="0"/>
        <v>1098348</v>
      </c>
      <c r="H18" s="52">
        <f t="shared" si="1"/>
        <v>91529</v>
      </c>
    </row>
    <row r="19" spans="1:8" ht="15" customHeight="1" thickTop="1" x14ac:dyDescent="0.25">
      <c r="A19" s="11" t="s">
        <v>94</v>
      </c>
    </row>
    <row r="20" spans="1:8" ht="15" customHeight="1" x14ac:dyDescent="0.25">
      <c r="A20" s="54" t="s">
        <v>90</v>
      </c>
    </row>
    <row r="21" spans="1:8" ht="15" customHeight="1" x14ac:dyDescent="0.25">
      <c r="A21" s="54" t="s">
        <v>79</v>
      </c>
    </row>
    <row r="23" spans="1:8" ht="15" customHeight="1" x14ac:dyDescent="0.25">
      <c r="A23" s="46"/>
      <c r="B23" s="46"/>
      <c r="C23" s="46"/>
      <c r="D23" s="46"/>
      <c r="E23" s="46"/>
      <c r="F23" s="47"/>
      <c r="G23" s="48"/>
    </row>
    <row r="24" spans="1:8" ht="15" customHeight="1" x14ac:dyDescent="0.25">
      <c r="A24" s="66" t="s">
        <v>15</v>
      </c>
      <c r="B24" s="66"/>
      <c r="C24" s="66"/>
      <c r="D24" s="66"/>
      <c r="E24" s="66"/>
    </row>
    <row r="25" spans="1:8" ht="15" customHeight="1" x14ac:dyDescent="0.25">
      <c r="A25" s="64" t="s">
        <v>10</v>
      </c>
      <c r="B25" s="64"/>
      <c r="C25" s="64"/>
      <c r="D25" s="64"/>
      <c r="E25" s="64"/>
    </row>
    <row r="26" spans="1:8" ht="15" customHeight="1" x14ac:dyDescent="0.25">
      <c r="A26" s="64" t="s">
        <v>60</v>
      </c>
      <c r="B26" s="64"/>
      <c r="C26" s="64"/>
      <c r="D26" s="64"/>
      <c r="E26" s="64"/>
    </row>
    <row r="27" spans="1:8" ht="15" customHeight="1" x14ac:dyDescent="0.25"/>
    <row r="28" spans="1:8" ht="15" customHeight="1" thickBot="1" x14ac:dyDescent="0.3">
      <c r="A28" s="36" t="s">
        <v>2</v>
      </c>
      <c r="B28" s="13" t="s">
        <v>7</v>
      </c>
      <c r="C28" s="13" t="s">
        <v>37</v>
      </c>
      <c r="D28" s="13" t="s">
        <v>50</v>
      </c>
      <c r="E28" s="13" t="s">
        <v>68</v>
      </c>
      <c r="F28" s="13" t="s">
        <v>69</v>
      </c>
      <c r="G28" s="13" t="s">
        <v>80</v>
      </c>
    </row>
    <row r="29" spans="1:8" ht="15" customHeight="1" x14ac:dyDescent="0.25">
      <c r="A29" s="37"/>
    </row>
    <row r="30" spans="1:8" ht="15" customHeight="1" x14ac:dyDescent="0.25">
      <c r="A30" s="43" t="s">
        <v>29</v>
      </c>
      <c r="B30" s="22">
        <f>'1 T'!E30</f>
        <v>14372795974.299999</v>
      </c>
      <c r="C30" s="22">
        <f>'2 T'!E30</f>
        <v>17973244862.599998</v>
      </c>
      <c r="D30" s="22">
        <f>'3 T'!E30</f>
        <v>18335948185.900002</v>
      </c>
      <c r="E30" s="22">
        <f>'4 T'!E30</f>
        <v>18351847976.099998</v>
      </c>
      <c r="F30" s="22">
        <f>SUM(B30:E30)</f>
        <v>69033836998.899994</v>
      </c>
      <c r="G30" s="22">
        <f>F30/12</f>
        <v>5752819749.9083328</v>
      </c>
    </row>
    <row r="31" spans="1:8" ht="15" customHeight="1" x14ac:dyDescent="0.25">
      <c r="A31" s="44" t="s">
        <v>27</v>
      </c>
      <c r="B31" s="61">
        <f>'1 T'!E31</f>
        <v>10264882384.421524</v>
      </c>
      <c r="C31" s="61">
        <f>'2 T'!E31</f>
        <v>12838431369.012188</v>
      </c>
      <c r="D31" s="61">
        <f>'3 T'!E31</f>
        <v>13097865405.610846</v>
      </c>
      <c r="E31" s="61">
        <f>'4 T'!E31</f>
        <v>13119070131.77634</v>
      </c>
      <c r="F31" s="61">
        <f t="shared" ref="F31:F37" si="2">SUM(B31:E31)</f>
        <v>49320249290.820892</v>
      </c>
      <c r="G31" s="61">
        <f t="shared" ref="G31:G38" si="3">F31/12</f>
        <v>4110020774.2350745</v>
      </c>
    </row>
    <row r="32" spans="1:8" ht="15" customHeight="1" x14ac:dyDescent="0.25">
      <c r="A32" s="44" t="s">
        <v>28</v>
      </c>
      <c r="B32" s="61">
        <f>'1 T'!E32</f>
        <v>4107913589.8784761</v>
      </c>
      <c r="C32" s="61">
        <f>'2 T'!E32</f>
        <v>5134813493.5878115</v>
      </c>
      <c r="D32" s="61">
        <f>'3 T'!E32</f>
        <v>5238082780.2891531</v>
      </c>
      <c r="E32" s="61">
        <f>'4 T'!E32</f>
        <v>5232777844.3236589</v>
      </c>
      <c r="F32" s="61">
        <f t="shared" si="2"/>
        <v>19713587708.079098</v>
      </c>
      <c r="G32" s="61">
        <f t="shared" si="3"/>
        <v>1642798975.6732581</v>
      </c>
    </row>
    <row r="33" spans="1:7" ht="15" customHeight="1" x14ac:dyDescent="0.25">
      <c r="A33" s="43" t="s">
        <v>30</v>
      </c>
      <c r="B33" s="22">
        <f>'1 T'!E33</f>
        <v>1556678861.7</v>
      </c>
      <c r="C33" s="22">
        <f>'2 T'!E33</f>
        <v>1600118783.05</v>
      </c>
      <c r="D33" s="22">
        <f>'3 T'!E33</f>
        <v>1663164932.3</v>
      </c>
      <c r="E33" s="22">
        <f>'4 T'!E33</f>
        <v>1706673938</v>
      </c>
      <c r="F33" s="22">
        <f t="shared" si="2"/>
        <v>6526636515.0500002</v>
      </c>
      <c r="G33" s="22">
        <f t="shared" si="3"/>
        <v>543886376.25416672</v>
      </c>
    </row>
    <row r="34" spans="1:7" ht="15" customHeight="1" x14ac:dyDescent="0.25">
      <c r="A34" s="37" t="s">
        <v>31</v>
      </c>
      <c r="B34" s="22">
        <f>'1 T'!E34</f>
        <v>2816333748.7000003</v>
      </c>
      <c r="C34" s="22">
        <f>'2 T'!E34</f>
        <v>3598270578.7999997</v>
      </c>
      <c r="D34" s="22">
        <f>'3 T'!E34</f>
        <v>3620359433.8000002</v>
      </c>
      <c r="E34" s="22">
        <f>'4 T'!E34</f>
        <v>11263029449.700001</v>
      </c>
      <c r="F34" s="22">
        <f t="shared" si="2"/>
        <v>21297993211</v>
      </c>
      <c r="G34" s="22">
        <f t="shared" si="3"/>
        <v>1774832767.5833333</v>
      </c>
    </row>
    <row r="35" spans="1:7" ht="15" customHeight="1" x14ac:dyDescent="0.25">
      <c r="A35" s="40" t="s">
        <v>39</v>
      </c>
      <c r="B35" s="22">
        <f>'1 T'!E35</f>
        <v>1989983748.7</v>
      </c>
      <c r="C35" s="22">
        <f>'2 T'!E35</f>
        <v>2771920578.7999997</v>
      </c>
      <c r="D35" s="22">
        <f>'3 T'!E35</f>
        <v>2794009433.8000002</v>
      </c>
      <c r="E35" s="22">
        <f>'4 T'!E35</f>
        <v>3616995193.4000001</v>
      </c>
      <c r="F35" s="22">
        <f t="shared" si="2"/>
        <v>11172908954.700001</v>
      </c>
      <c r="G35" s="22">
        <f t="shared" si="3"/>
        <v>931075746.22500002</v>
      </c>
    </row>
    <row r="36" spans="1:7" ht="15" customHeight="1" x14ac:dyDescent="0.25">
      <c r="A36" s="40" t="s">
        <v>40</v>
      </c>
      <c r="B36" s="22">
        <f>'1 T'!E36</f>
        <v>826350000</v>
      </c>
      <c r="C36" s="22">
        <f>'2 T'!E36</f>
        <v>826350000</v>
      </c>
      <c r="D36" s="22">
        <f>'3 T'!E36</f>
        <v>826350000</v>
      </c>
      <c r="E36" s="22">
        <f>'4 T'!E36</f>
        <v>826350000</v>
      </c>
      <c r="F36" s="22">
        <f t="shared" si="2"/>
        <v>3305400000</v>
      </c>
      <c r="G36" s="22">
        <f t="shared" si="3"/>
        <v>275450000</v>
      </c>
    </row>
    <row r="37" spans="1:7" ht="15" customHeight="1" x14ac:dyDescent="0.25">
      <c r="A37" s="37" t="s">
        <v>74</v>
      </c>
      <c r="B37" s="22">
        <f>'1 T'!E37</f>
        <v>0</v>
      </c>
      <c r="C37" s="22">
        <f>'2 T'!E37</f>
        <v>0</v>
      </c>
      <c r="D37" s="22">
        <f>'3 T'!E37</f>
        <v>0</v>
      </c>
      <c r="E37" s="22">
        <f>'4 T'!E37</f>
        <v>6819684256.3000002</v>
      </c>
      <c r="F37" s="22">
        <f t="shared" si="2"/>
        <v>6819684256.3000002</v>
      </c>
      <c r="G37" s="22">
        <f t="shared" si="3"/>
        <v>568307021.35833335</v>
      </c>
    </row>
    <row r="38" spans="1:7" ht="15" customHeight="1" thickBot="1" x14ac:dyDescent="0.3">
      <c r="A38" s="39" t="s">
        <v>14</v>
      </c>
      <c r="B38" s="24">
        <f>'1 T'!E38</f>
        <v>18745808584.700001</v>
      </c>
      <c r="C38" s="24">
        <f>'2 T'!E38</f>
        <v>23171634224.449997</v>
      </c>
      <c r="D38" s="24">
        <f>'3 T'!E38</f>
        <v>23619472552</v>
      </c>
      <c r="E38" s="24">
        <f>'4 T'!E38</f>
        <v>31321551363.799999</v>
      </c>
      <c r="F38" s="24">
        <f>SUM(B38:E38)</f>
        <v>96858466724.949997</v>
      </c>
      <c r="G38" s="24">
        <f t="shared" si="3"/>
        <v>8071538893.7458334</v>
      </c>
    </row>
    <row r="39" spans="1:7" ht="15" customHeight="1" thickTop="1" x14ac:dyDescent="0.25">
      <c r="A39" s="11" t="s">
        <v>98</v>
      </c>
    </row>
    <row r="40" spans="1:7" ht="15" customHeight="1" x14ac:dyDescent="0.25"/>
    <row r="41" spans="1:7" ht="15" customHeight="1" x14ac:dyDescent="0.25">
      <c r="A41" s="11"/>
    </row>
    <row r="42" spans="1:7" s="32" customFormat="1" ht="15" customHeight="1" x14ac:dyDescent="0.25">
      <c r="A42" s="64" t="s">
        <v>16</v>
      </c>
      <c r="B42" s="64"/>
      <c r="C42" s="64"/>
      <c r="D42" s="64"/>
      <c r="E42" s="64"/>
    </row>
    <row r="43" spans="1:7" ht="15" customHeight="1" x14ac:dyDescent="0.25">
      <c r="A43" s="64" t="s">
        <v>10</v>
      </c>
      <c r="B43" s="64"/>
      <c r="C43" s="64"/>
      <c r="D43" s="64"/>
      <c r="E43" s="64"/>
    </row>
    <row r="44" spans="1:7" ht="15" customHeight="1" x14ac:dyDescent="0.25">
      <c r="A44" s="64" t="s">
        <v>60</v>
      </c>
      <c r="B44" s="64"/>
      <c r="C44" s="64"/>
      <c r="D44" s="64"/>
      <c r="E44" s="64"/>
    </row>
    <row r="45" spans="1:7" ht="15" customHeight="1" x14ac:dyDescent="0.25"/>
    <row r="46" spans="1:7" ht="15" customHeight="1" thickBot="1" x14ac:dyDescent="0.3">
      <c r="A46" s="36" t="s">
        <v>11</v>
      </c>
      <c r="B46" s="13" t="s">
        <v>7</v>
      </c>
      <c r="C46" s="13" t="s">
        <v>37</v>
      </c>
      <c r="D46" s="13" t="s">
        <v>50</v>
      </c>
      <c r="E46" s="13" t="s">
        <v>68</v>
      </c>
      <c r="F46" s="13" t="s">
        <v>69</v>
      </c>
    </row>
    <row r="47" spans="1:7" ht="15" customHeight="1" x14ac:dyDescent="0.25">
      <c r="A47" s="37"/>
    </row>
    <row r="48" spans="1:7" ht="15" customHeight="1" x14ac:dyDescent="0.25">
      <c r="A48" s="37" t="s">
        <v>44</v>
      </c>
      <c r="B48" s="25">
        <f>'1 T'!E48</f>
        <v>15929474836</v>
      </c>
      <c r="C48" s="25">
        <f>'2 T'!E48</f>
        <v>19573363645.649998</v>
      </c>
      <c r="D48" s="25">
        <f>'3 T'!E48</f>
        <v>19999113118.200001</v>
      </c>
      <c r="E48" s="25">
        <f>'4 T'!E48</f>
        <v>26878206170.400002</v>
      </c>
      <c r="F48" s="25">
        <f>SUM(B48:E48)</f>
        <v>82380157770.25</v>
      </c>
      <c r="G48" s="26">
        <f>F48/1000000</f>
        <v>82380.157770250007</v>
      </c>
    </row>
    <row r="49" spans="1:7" ht="15" customHeight="1" x14ac:dyDescent="0.25">
      <c r="A49" s="40" t="s">
        <v>41</v>
      </c>
      <c r="B49" s="25">
        <f>'1 T'!E49</f>
        <v>14372795974.299999</v>
      </c>
      <c r="C49" s="25">
        <f>'2 T'!E49</f>
        <v>17973244862.599998</v>
      </c>
      <c r="D49" s="25">
        <f>'3 T'!E49</f>
        <v>18335948185.900002</v>
      </c>
      <c r="E49" s="25">
        <f>'4 T'!E49</f>
        <v>18351847976.099998</v>
      </c>
      <c r="F49" s="25">
        <f t="shared" ref="F49:F53" si="4">SUM(B49:E49)</f>
        <v>69033836998.899994</v>
      </c>
      <c r="G49" s="26">
        <f t="shared" ref="G49:G52" si="5">F49/1000000</f>
        <v>69033.836998899991</v>
      </c>
    </row>
    <row r="50" spans="1:7" ht="15" customHeight="1" x14ac:dyDescent="0.25">
      <c r="A50" s="40" t="s">
        <v>42</v>
      </c>
      <c r="B50" s="25">
        <f>'1 T'!E50</f>
        <v>1556678861.7</v>
      </c>
      <c r="C50" s="25">
        <f>'2 T'!E50</f>
        <v>1600118783.05</v>
      </c>
      <c r="D50" s="25">
        <f>'3 T'!E50</f>
        <v>1663164932.3</v>
      </c>
      <c r="E50" s="25">
        <f>'4 T'!E50</f>
        <v>1706673938</v>
      </c>
      <c r="F50" s="25">
        <f t="shared" si="4"/>
        <v>6526636515.0500002</v>
      </c>
      <c r="G50" s="26">
        <f t="shared" si="5"/>
        <v>6526.6365150500005</v>
      </c>
    </row>
    <row r="51" spans="1:7" ht="15" customHeight="1" x14ac:dyDescent="0.25">
      <c r="A51" s="40" t="s">
        <v>43</v>
      </c>
      <c r="B51" s="25">
        <f>'1 T'!E51</f>
        <v>0</v>
      </c>
      <c r="C51" s="25">
        <f>'2 T'!E51</f>
        <v>0</v>
      </c>
      <c r="D51" s="25">
        <f>'3 T'!E51</f>
        <v>0</v>
      </c>
      <c r="E51" s="25">
        <f>'4 T'!E51</f>
        <v>6819684256.3000002</v>
      </c>
      <c r="F51" s="25">
        <f t="shared" si="4"/>
        <v>6819684256.3000002</v>
      </c>
      <c r="G51" s="26">
        <f t="shared" si="5"/>
        <v>6819.6842563</v>
      </c>
    </row>
    <row r="52" spans="1:7" ht="15" customHeight="1" x14ac:dyDescent="0.25">
      <c r="A52" s="37" t="s">
        <v>45</v>
      </c>
      <c r="B52" s="25">
        <f>'1 T'!E52</f>
        <v>1989983748.7</v>
      </c>
      <c r="C52" s="25">
        <f>'2 T'!E52</f>
        <v>2771920578.7999997</v>
      </c>
      <c r="D52" s="25">
        <f>'3 T'!E52</f>
        <v>2794009433.8000002</v>
      </c>
      <c r="E52" s="25">
        <f>'4 T'!E52</f>
        <v>3616995193.4000001</v>
      </c>
      <c r="F52" s="25">
        <f t="shared" si="4"/>
        <v>11172908954.700001</v>
      </c>
      <c r="G52" s="26">
        <f t="shared" si="5"/>
        <v>11172.9089547</v>
      </c>
    </row>
    <row r="53" spans="1:7" ht="15" customHeight="1" x14ac:dyDescent="0.25">
      <c r="A53" s="37" t="s">
        <v>46</v>
      </c>
      <c r="B53" s="25">
        <f>'1 T'!E53</f>
        <v>826350000</v>
      </c>
      <c r="C53" s="25">
        <f>'2 T'!E53</f>
        <v>826350000</v>
      </c>
      <c r="D53" s="25">
        <f>'3 T'!E53</f>
        <v>826350000</v>
      </c>
      <c r="E53" s="25">
        <f>'4 T'!E53</f>
        <v>826350000</v>
      </c>
      <c r="F53" s="25">
        <f t="shared" si="4"/>
        <v>3305400000</v>
      </c>
      <c r="G53" s="26">
        <f>F53/1000000</f>
        <v>3305.4</v>
      </c>
    </row>
    <row r="54" spans="1:7" ht="15" customHeight="1" thickBot="1" x14ac:dyDescent="0.3">
      <c r="A54" s="39" t="s">
        <v>14</v>
      </c>
      <c r="B54" s="51">
        <f>'1 T'!E54</f>
        <v>18745808584.700001</v>
      </c>
      <c r="C54" s="51">
        <f>'2 T'!E54</f>
        <v>23171634224.449997</v>
      </c>
      <c r="D54" s="51">
        <f>'3 T'!E54</f>
        <v>23619472552</v>
      </c>
      <c r="E54" s="51">
        <f>'4 T'!E54</f>
        <v>31321551363.799999</v>
      </c>
      <c r="F54" s="51">
        <f>SUM(B54:E54)</f>
        <v>96858466724.949997</v>
      </c>
    </row>
    <row r="55" spans="1:7" ht="15" customHeight="1" thickTop="1" x14ac:dyDescent="0.25">
      <c r="A55" s="11" t="s">
        <v>94</v>
      </c>
    </row>
    <row r="56" spans="1:7" ht="15" customHeight="1" x14ac:dyDescent="0.25"/>
    <row r="57" spans="1:7" ht="15" customHeight="1" x14ac:dyDescent="0.25">
      <c r="A57" s="67"/>
      <c r="B57" s="67"/>
      <c r="C57" s="67"/>
      <c r="D57" s="67"/>
      <c r="E57" s="67"/>
    </row>
    <row r="58" spans="1:7" ht="15" customHeight="1" x14ac:dyDescent="0.25">
      <c r="A58" s="64" t="s">
        <v>22</v>
      </c>
      <c r="B58" s="64"/>
      <c r="C58" s="64"/>
      <c r="D58" s="64"/>
      <c r="E58" s="64"/>
    </row>
    <row r="59" spans="1:7" ht="15" customHeight="1" x14ac:dyDescent="0.25">
      <c r="A59" s="64" t="s">
        <v>17</v>
      </c>
      <c r="B59" s="64"/>
      <c r="C59" s="64"/>
      <c r="D59" s="64"/>
      <c r="E59" s="64"/>
    </row>
    <row r="60" spans="1:7" ht="18" customHeight="1" x14ac:dyDescent="0.25">
      <c r="A60" s="64" t="s">
        <v>60</v>
      </c>
      <c r="B60" s="64"/>
      <c r="C60" s="64"/>
      <c r="D60" s="64"/>
      <c r="E60" s="64"/>
    </row>
    <row r="61" spans="1:7" ht="15" customHeight="1" x14ac:dyDescent="0.25"/>
    <row r="62" spans="1:7" ht="15" customHeight="1" thickBot="1" x14ac:dyDescent="0.3">
      <c r="A62" s="36" t="s">
        <v>11</v>
      </c>
      <c r="B62" s="13" t="s">
        <v>7</v>
      </c>
      <c r="C62" s="13" t="s">
        <v>37</v>
      </c>
      <c r="D62" s="13" t="s">
        <v>50</v>
      </c>
      <c r="E62" s="13" t="s">
        <v>68</v>
      </c>
      <c r="F62" s="13" t="s">
        <v>69</v>
      </c>
    </row>
    <row r="63" spans="1:7" ht="15" customHeight="1" x14ac:dyDescent="0.25">
      <c r="A63" s="37"/>
    </row>
    <row r="64" spans="1:7" ht="15" customHeight="1" x14ac:dyDescent="0.25">
      <c r="A64" s="41" t="s">
        <v>57</v>
      </c>
      <c r="B64" s="26">
        <f>'1 T'!E64</f>
        <v>1930500000</v>
      </c>
      <c r="C64" s="26">
        <f>'2 T'!E64</f>
        <v>7671850000</v>
      </c>
      <c r="D64" s="26">
        <f>'3 T'!E64</f>
        <v>10097700000</v>
      </c>
      <c r="E64" s="26">
        <f>'4 T'!E64</f>
        <v>11321050000</v>
      </c>
      <c r="F64" s="26">
        <f>B64</f>
        <v>1930500000</v>
      </c>
      <c r="G64" s="26">
        <f>F64/1000000</f>
        <v>1930.5</v>
      </c>
    </row>
    <row r="65" spans="1:9" ht="15" customHeight="1" x14ac:dyDescent="0.25">
      <c r="A65" s="41" t="s">
        <v>18</v>
      </c>
      <c r="B65" s="26">
        <f>'1 T'!E65</f>
        <v>24487158584.699997</v>
      </c>
      <c r="C65" s="26">
        <f>'2 T'!E65</f>
        <v>25597484224.349998</v>
      </c>
      <c r="D65" s="26">
        <f>'3 T'!E65</f>
        <v>24842822552</v>
      </c>
      <c r="E65" s="26">
        <f>'4 T'!E65</f>
        <v>22355301363.600002</v>
      </c>
      <c r="F65" s="26">
        <f>SUM(B65:E65)</f>
        <v>97282766724.649994</v>
      </c>
      <c r="G65" s="26">
        <f t="shared" ref="G65:G69" si="6">F65/1000000</f>
        <v>97282.766724649991</v>
      </c>
      <c r="H65" s="26">
        <f>59363.6+38537.3</f>
        <v>97900.9</v>
      </c>
      <c r="I65" s="11">
        <f>H65-F65/1000000</f>
        <v>618.1332753500028</v>
      </c>
    </row>
    <row r="66" spans="1:9" ht="15" customHeight="1" x14ac:dyDescent="0.25">
      <c r="A66" s="41" t="s">
        <v>19</v>
      </c>
      <c r="B66" s="26">
        <f>'1 T'!E66</f>
        <v>26417658584.699997</v>
      </c>
      <c r="C66" s="26">
        <f>'2 T'!E66</f>
        <v>33269334224.349998</v>
      </c>
      <c r="D66" s="26">
        <f>'3 T'!E66</f>
        <v>34940522552</v>
      </c>
      <c r="E66" s="26">
        <f>'4 T'!E66</f>
        <v>33676351363.600002</v>
      </c>
      <c r="F66" s="26">
        <f>SUM(F64:F65)</f>
        <v>99213266724.649994</v>
      </c>
      <c r="G66" s="26">
        <f t="shared" si="6"/>
        <v>99213.266724649991</v>
      </c>
    </row>
    <row r="67" spans="1:9" ht="15" customHeight="1" x14ac:dyDescent="0.25">
      <c r="A67" s="41" t="s">
        <v>20</v>
      </c>
      <c r="B67" s="26">
        <f>'1 T'!E67</f>
        <v>18745808584.700001</v>
      </c>
      <c r="C67" s="26">
        <f>'2 T'!E67</f>
        <v>23171634224.299999</v>
      </c>
      <c r="D67" s="26">
        <f>'3 T'!E67</f>
        <v>23619472552</v>
      </c>
      <c r="E67" s="26">
        <f>'4 T'!E67</f>
        <v>31321551363.599998</v>
      </c>
      <c r="F67" s="26">
        <f>SUM(B67:E67)</f>
        <v>96858466724.600006</v>
      </c>
      <c r="G67" s="26">
        <f t="shared" si="6"/>
        <v>96858.466724600003</v>
      </c>
    </row>
    <row r="68" spans="1:9" ht="15" customHeight="1" x14ac:dyDescent="0.25">
      <c r="A68" s="41" t="s">
        <v>21</v>
      </c>
      <c r="B68" s="26">
        <f>'1 T'!E68</f>
        <v>7671849999.9999962</v>
      </c>
      <c r="C68" s="26">
        <f>'2 T'!E68</f>
        <v>10097700000.049999</v>
      </c>
      <c r="D68" s="26">
        <f>'3 T'!E68</f>
        <v>11321050000</v>
      </c>
      <c r="E68" s="26">
        <f>'4 T'!E68</f>
        <v>2354800000.0000038</v>
      </c>
      <c r="F68" s="26">
        <f>+F66-F67</f>
        <v>2354800000.0499878</v>
      </c>
      <c r="G68" s="26">
        <f t="shared" si="6"/>
        <v>2354.8000000499878</v>
      </c>
    </row>
    <row r="69" spans="1:9" ht="15" customHeight="1" thickBot="1" x14ac:dyDescent="0.3">
      <c r="A69" s="42"/>
      <c r="B69" s="19"/>
      <c r="C69" s="19"/>
      <c r="D69" s="19"/>
      <c r="E69" s="19"/>
      <c r="F69" s="19"/>
      <c r="G69" s="26">
        <f t="shared" si="6"/>
        <v>0</v>
      </c>
    </row>
    <row r="70" spans="1:9" ht="15" customHeight="1" thickTop="1" x14ac:dyDescent="0.25">
      <c r="A70" s="11" t="s">
        <v>94</v>
      </c>
    </row>
    <row r="71" spans="1:9" ht="15" customHeight="1" x14ac:dyDescent="0.25">
      <c r="A71" s="11"/>
    </row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T</vt:lpstr>
      <vt:lpstr>2 T</vt:lpstr>
      <vt:lpstr>3 T</vt:lpstr>
      <vt:lpstr>4 T</vt:lpstr>
      <vt:lpstr>I Semestre 2011</vt:lpstr>
      <vt:lpstr>III T Acumulado</vt:lpstr>
      <vt:lpstr>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Catherine</cp:lastModifiedBy>
  <cp:lastPrinted>2011-11-07T21:03:04Z</cp:lastPrinted>
  <dcterms:created xsi:type="dcterms:W3CDTF">2011-03-10T14:40:05Z</dcterms:created>
  <dcterms:modified xsi:type="dcterms:W3CDTF">2013-02-11T21:40:06Z</dcterms:modified>
</cp:coreProperties>
</file>