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9240" tabRatio="754" activeTab="6"/>
  </bookViews>
  <sheets>
    <sheet name="I Trimestre" sheetId="4" r:id="rId1"/>
    <sheet name="II Trimestre" sheetId="6" r:id="rId2"/>
    <sheet name="III Trimestre" sheetId="9" r:id="rId3"/>
    <sheet name="IV Trimestre" sheetId="7" r:id="rId4"/>
    <sheet name="I Semestre" sheetId="11" r:id="rId5"/>
    <sheet name="III Trimestre Acumulado" sheetId="10" r:id="rId6"/>
    <sheet name="Anual" sheetId="8" r:id="rId7"/>
  </sheets>
  <calcPr calcId="125725"/>
</workbook>
</file>

<file path=xl/calcChain.xml><?xml version="1.0" encoding="utf-8"?>
<calcChain xmlns="http://schemas.openxmlformats.org/spreadsheetml/2006/main">
  <c r="C64" i="8"/>
  <c r="D64"/>
  <c r="B64"/>
  <c r="C64" i="10"/>
  <c r="D64"/>
  <c r="B64"/>
  <c r="C64" i="11"/>
  <c r="D64"/>
  <c r="B64"/>
  <c r="C64" i="7"/>
  <c r="D64"/>
  <c r="B64"/>
  <c r="C64" i="9"/>
  <c r="D64"/>
  <c r="B64"/>
  <c r="C64" i="6"/>
  <c r="D64"/>
  <c r="B64"/>
  <c r="C64" i="4"/>
  <c r="D64"/>
  <c r="B64"/>
  <c r="B29" i="11"/>
  <c r="B29" i="8"/>
  <c r="B29" i="10"/>
  <c r="B29" i="7"/>
  <c r="B41" s="1"/>
  <c r="C65" i="9"/>
  <c r="D65"/>
  <c r="C62"/>
  <c r="D62"/>
  <c r="C45"/>
  <c r="D45"/>
  <c r="D17" i="8"/>
  <c r="D17" i="10"/>
  <c r="D45" s="1"/>
  <c r="C63" i="7"/>
  <c r="D63"/>
  <c r="C62"/>
  <c r="D62"/>
  <c r="C57"/>
  <c r="D57"/>
  <c r="C50"/>
  <c r="D50"/>
  <c r="C49"/>
  <c r="D49"/>
  <c r="C45"/>
  <c r="D45"/>
  <c r="C44"/>
  <c r="D44"/>
  <c r="C41"/>
  <c r="D41"/>
  <c r="C40"/>
  <c r="D40"/>
  <c r="C33"/>
  <c r="C35" s="1"/>
  <c r="D33"/>
  <c r="D58" s="1"/>
  <c r="C32"/>
  <c r="C34" s="1"/>
  <c r="D32"/>
  <c r="D34"/>
  <c r="D10" i="10"/>
  <c r="C66" i="9"/>
  <c r="D66"/>
  <c r="C63"/>
  <c r="D63"/>
  <c r="C57"/>
  <c r="D57"/>
  <c r="C50"/>
  <c r="C51" s="1"/>
  <c r="D50"/>
  <c r="D51" s="1"/>
  <c r="C49"/>
  <c r="D49"/>
  <c r="C44"/>
  <c r="C46"/>
  <c r="D44"/>
  <c r="D46"/>
  <c r="C41"/>
  <c r="D41"/>
  <c r="C40"/>
  <c r="D40"/>
  <c r="C33"/>
  <c r="C35" s="1"/>
  <c r="C59" s="1"/>
  <c r="D33"/>
  <c r="D35" s="1"/>
  <c r="B16" i="6"/>
  <c r="B32" s="1"/>
  <c r="B34" s="1"/>
  <c r="B17"/>
  <c r="B18"/>
  <c r="B45" s="1"/>
  <c r="B70"/>
  <c r="B10"/>
  <c r="C10" i="11"/>
  <c r="B29" i="6"/>
  <c r="B10" i="9"/>
  <c r="B34" s="1"/>
  <c r="B29"/>
  <c r="B29" i="4"/>
  <c r="D66" i="7"/>
  <c r="C66"/>
  <c r="D65"/>
  <c r="C65"/>
  <c r="C66" i="4"/>
  <c r="C65"/>
  <c r="C66" i="6"/>
  <c r="D66" i="4"/>
  <c r="D65" i="6"/>
  <c r="D65" i="4"/>
  <c r="C65" i="6"/>
  <c r="D66"/>
  <c r="D49"/>
  <c r="D51" s="1"/>
  <c r="C49"/>
  <c r="C49" i="4"/>
  <c r="D49"/>
  <c r="D51" s="1"/>
  <c r="C20" i="7"/>
  <c r="C54" s="1"/>
  <c r="D20"/>
  <c r="C20" i="9"/>
  <c r="D20"/>
  <c r="D54" s="1"/>
  <c r="C20" i="6"/>
  <c r="C20" i="11" s="1"/>
  <c r="D20" i="6"/>
  <c r="C20" i="4"/>
  <c r="D20"/>
  <c r="D19" i="11"/>
  <c r="C19"/>
  <c r="C17"/>
  <c r="D17"/>
  <c r="C18"/>
  <c r="C33" s="1"/>
  <c r="D18"/>
  <c r="D20"/>
  <c r="D54" s="1"/>
  <c r="D16"/>
  <c r="D32" s="1"/>
  <c r="D34" s="1"/>
  <c r="C16"/>
  <c r="C32" s="1"/>
  <c r="D19" i="10"/>
  <c r="C19"/>
  <c r="B19" s="1"/>
  <c r="C17"/>
  <c r="C62" s="1"/>
  <c r="C18"/>
  <c r="C33" s="1"/>
  <c r="D18"/>
  <c r="D20"/>
  <c r="D54" s="1"/>
  <c r="D16"/>
  <c r="D32" s="1"/>
  <c r="C16"/>
  <c r="C32" s="1"/>
  <c r="C34" s="1"/>
  <c r="D19" i="8"/>
  <c r="C19"/>
  <c r="B19" s="1"/>
  <c r="C17"/>
  <c r="C18"/>
  <c r="D18"/>
  <c r="D20"/>
  <c r="D54" s="1"/>
  <c r="D16"/>
  <c r="D32" s="1"/>
  <c r="C16"/>
  <c r="C32" s="1"/>
  <c r="C11" i="11"/>
  <c r="C65" s="1"/>
  <c r="D11"/>
  <c r="D44" s="1"/>
  <c r="C12"/>
  <c r="D12"/>
  <c r="C13"/>
  <c r="D13"/>
  <c r="D49" s="1"/>
  <c r="D10"/>
  <c r="D57" s="1"/>
  <c r="C11" i="10"/>
  <c r="D11"/>
  <c r="C12"/>
  <c r="C49" s="1"/>
  <c r="D12"/>
  <c r="C13"/>
  <c r="D13"/>
  <c r="C10"/>
  <c r="C57" s="1"/>
  <c r="C11" i="8"/>
  <c r="C40" s="1"/>
  <c r="D11"/>
  <c r="D40" s="1"/>
  <c r="C12"/>
  <c r="C41" s="1"/>
  <c r="D12"/>
  <c r="C13"/>
  <c r="D13"/>
  <c r="B13" s="1"/>
  <c r="D10"/>
  <c r="C10"/>
  <c r="D44"/>
  <c r="D33" i="10"/>
  <c r="D35" s="1"/>
  <c r="D33" i="8"/>
  <c r="C33"/>
  <c r="C58" s="1"/>
  <c r="C65"/>
  <c r="C45" i="10"/>
  <c r="D66"/>
  <c r="D62" i="8"/>
  <c r="C62"/>
  <c r="D66" i="11"/>
  <c r="C49" i="8"/>
  <c r="C49" i="11"/>
  <c r="B18" i="8"/>
  <c r="B16"/>
  <c r="B32" s="1"/>
  <c r="B11"/>
  <c r="B10"/>
  <c r="B13" i="10"/>
  <c r="B11"/>
  <c r="B40" s="1"/>
  <c r="B12" i="11"/>
  <c r="B57" s="1"/>
  <c r="B10"/>
  <c r="B19" i="7"/>
  <c r="B18"/>
  <c r="B20" s="1"/>
  <c r="B54" s="1"/>
  <c r="B17"/>
  <c r="B62" s="1"/>
  <c r="B16"/>
  <c r="B13"/>
  <c r="B12"/>
  <c r="B57" s="1"/>
  <c r="B11"/>
  <c r="B10"/>
  <c r="B19" i="9"/>
  <c r="B18"/>
  <c r="B33" s="1"/>
  <c r="B17"/>
  <c r="B23" s="1"/>
  <c r="B69" s="1"/>
  <c r="B16"/>
  <c r="B13"/>
  <c r="B12"/>
  <c r="B57" s="1"/>
  <c r="B41"/>
  <c r="B11"/>
  <c r="B40"/>
  <c r="B19" i="6"/>
  <c r="B50" s="1"/>
  <c r="B23"/>
  <c r="B69" s="1"/>
  <c r="B13"/>
  <c r="B12"/>
  <c r="B44" s="1"/>
  <c r="B11"/>
  <c r="B40" s="1"/>
  <c r="B19" i="4"/>
  <c r="B18"/>
  <c r="B20" s="1"/>
  <c r="B54" s="1"/>
  <c r="B17"/>
  <c r="B45" s="1"/>
  <c r="B16"/>
  <c r="B13"/>
  <c r="B12"/>
  <c r="B41" s="1"/>
  <c r="B11"/>
  <c r="B40" s="1"/>
  <c r="B10"/>
  <c r="B49" i="6"/>
  <c r="B51" s="1"/>
  <c r="B63"/>
  <c r="B65" i="9"/>
  <c r="B20" i="6"/>
  <c r="B54" s="1"/>
  <c r="B66"/>
  <c r="B49" i="9"/>
  <c r="B24" i="11"/>
  <c r="B24" i="10"/>
  <c r="B24" i="8"/>
  <c r="B70" s="1"/>
  <c r="C32" i="9"/>
  <c r="C34"/>
  <c r="D32"/>
  <c r="D34"/>
  <c r="C40" i="10"/>
  <c r="C57" i="11"/>
  <c r="D33"/>
  <c r="D35" s="1"/>
  <c r="C44"/>
  <c r="C45"/>
  <c r="C46" s="1"/>
  <c r="C50" i="10"/>
  <c r="D50"/>
  <c r="B32" i="9"/>
  <c r="D50" i="8"/>
  <c r="B40"/>
  <c r="D63" i="11"/>
  <c r="D41"/>
  <c r="D54" i="7"/>
  <c r="B40"/>
  <c r="C54" i="9"/>
  <c r="D63" i="6"/>
  <c r="C63"/>
  <c r="C62"/>
  <c r="D57"/>
  <c r="C57"/>
  <c r="D54"/>
  <c r="D50"/>
  <c r="C50"/>
  <c r="C51" s="1"/>
  <c r="C45"/>
  <c r="D44"/>
  <c r="C44"/>
  <c r="C46" s="1"/>
  <c r="D41"/>
  <c r="C41"/>
  <c r="D40"/>
  <c r="C40"/>
  <c r="D33"/>
  <c r="D35" s="1"/>
  <c r="D59" s="1"/>
  <c r="C33"/>
  <c r="C35"/>
  <c r="B57"/>
  <c r="B32" i="7"/>
  <c r="B34" s="1"/>
  <c r="B50"/>
  <c r="B44" i="9"/>
  <c r="C32" i="6"/>
  <c r="C34" s="1"/>
  <c r="C59" s="1"/>
  <c r="D32"/>
  <c r="D34"/>
  <c r="D45"/>
  <c r="D46" s="1"/>
  <c r="D62"/>
  <c r="B33"/>
  <c r="B35" s="1"/>
  <c r="B41"/>
  <c r="D58"/>
  <c r="C58" i="9"/>
  <c r="D63" i="4"/>
  <c r="C63"/>
  <c r="D62"/>
  <c r="C62"/>
  <c r="D57"/>
  <c r="C57"/>
  <c r="D54"/>
  <c r="C54"/>
  <c r="D50"/>
  <c r="C50"/>
  <c r="C51" s="1"/>
  <c r="D45"/>
  <c r="C45"/>
  <c r="D44"/>
  <c r="C44"/>
  <c r="C46" s="1"/>
  <c r="D41"/>
  <c r="C41"/>
  <c r="D40"/>
  <c r="C40"/>
  <c r="D33"/>
  <c r="D58" s="1"/>
  <c r="C33"/>
  <c r="D32"/>
  <c r="D34"/>
  <c r="C32"/>
  <c r="C34" s="1"/>
  <c r="B32"/>
  <c r="D46"/>
  <c r="B70"/>
  <c r="B57"/>
  <c r="B34"/>
  <c r="C58"/>
  <c r="C35"/>
  <c r="C59" s="1"/>
  <c r="B33"/>
  <c r="B35" s="1"/>
  <c r="B59" s="1"/>
  <c r="B50"/>
  <c r="B58"/>
  <c r="B20" i="11" l="1"/>
  <c r="C54"/>
  <c r="B63" i="8"/>
  <c r="D59" i="9"/>
  <c r="B62" i="4"/>
  <c r="B59" i="6"/>
  <c r="B41" i="11"/>
  <c r="B16"/>
  <c r="B32" s="1"/>
  <c r="B34" s="1"/>
  <c r="B13"/>
  <c r="B49" s="1"/>
  <c r="D65"/>
  <c r="C59" i="7"/>
  <c r="B44" i="4"/>
  <c r="B46" s="1"/>
  <c r="D35"/>
  <c r="D59" s="1"/>
  <c r="B23"/>
  <c r="B69" s="1"/>
  <c r="B63"/>
  <c r="D58" i="9"/>
  <c r="D45" i="11"/>
  <c r="D46" s="1"/>
  <c r="B63" i="9"/>
  <c r="B33" i="7"/>
  <c r="B58" s="1"/>
  <c r="B62" i="6"/>
  <c r="C54"/>
  <c r="B33" i="8"/>
  <c r="B35" s="1"/>
  <c r="C41" i="10"/>
  <c r="D40" i="11"/>
  <c r="B66" i="7"/>
  <c r="B66" i="4"/>
  <c r="B65"/>
  <c r="B49"/>
  <c r="B51" s="1"/>
  <c r="B49" i="7"/>
  <c r="B18" i="11"/>
  <c r="B17" i="10"/>
  <c r="B12" i="8"/>
  <c r="C63"/>
  <c r="C66" i="11"/>
  <c r="C63" i="10"/>
  <c r="C44"/>
  <c r="C46" s="1"/>
  <c r="C44" i="8"/>
  <c r="C34"/>
  <c r="C66"/>
  <c r="C20" i="10"/>
  <c r="B46" i="6"/>
  <c r="C58" i="7"/>
  <c r="D46"/>
  <c r="D51"/>
  <c r="B62" i="9"/>
  <c r="C51" i="10"/>
  <c r="B65" i="6"/>
  <c r="C65" i="10"/>
  <c r="D65"/>
  <c r="D35" i="7"/>
  <c r="D59" s="1"/>
  <c r="D65" i="8"/>
  <c r="C58" i="6"/>
  <c r="B58"/>
  <c r="B50" i="9"/>
  <c r="B51" s="1"/>
  <c r="B63" i="7"/>
  <c r="C50" i="11"/>
  <c r="C51" s="1"/>
  <c r="C40"/>
  <c r="B20" i="9"/>
  <c r="B54" s="1"/>
  <c r="B34" i="8"/>
  <c r="D62" i="10"/>
  <c r="C57" i="8"/>
  <c r="D57"/>
  <c r="D57" i="10"/>
  <c r="C63" i="11"/>
  <c r="D50"/>
  <c r="D51" s="1"/>
  <c r="B19"/>
  <c r="B50" s="1"/>
  <c r="C46" i="7"/>
  <c r="C51"/>
  <c r="B59" i="8"/>
  <c r="B65" i="7"/>
  <c r="B51"/>
  <c r="B23"/>
  <c r="B69" s="1"/>
  <c r="B45"/>
  <c r="B70"/>
  <c r="D35" i="8"/>
  <c r="D41"/>
  <c r="B35" i="7"/>
  <c r="B59" s="1"/>
  <c r="B44"/>
  <c r="B66" i="8"/>
  <c r="D45"/>
  <c r="D46" s="1"/>
  <c r="B35" i="9"/>
  <c r="B59" s="1"/>
  <c r="B58"/>
  <c r="B20" i="10"/>
  <c r="C54"/>
  <c r="B45" i="9"/>
  <c r="B46" s="1"/>
  <c r="B70"/>
  <c r="B66"/>
  <c r="C35" i="8"/>
  <c r="C59" s="1"/>
  <c r="C20"/>
  <c r="C54" s="1"/>
  <c r="D34"/>
  <c r="D58"/>
  <c r="D34" i="10"/>
  <c r="D59" s="1"/>
  <c r="D58"/>
  <c r="C35"/>
  <c r="C59" s="1"/>
  <c r="C58"/>
  <c r="C34" i="11"/>
  <c r="C58"/>
  <c r="D59"/>
  <c r="B44" i="8"/>
  <c r="B57"/>
  <c r="D58" i="11"/>
  <c r="D62"/>
  <c r="D41" i="10"/>
  <c r="B50" i="8"/>
  <c r="C50"/>
  <c r="C51" s="1"/>
  <c r="C35" i="11"/>
  <c r="D51" i="10"/>
  <c r="C41" i="11"/>
  <c r="D40" i="10"/>
  <c r="C62" i="11"/>
  <c r="B11"/>
  <c r="B17"/>
  <c r="B10" i="10"/>
  <c r="B12"/>
  <c r="B16"/>
  <c r="B32" s="1"/>
  <c r="B34" s="1"/>
  <c r="B18"/>
  <c r="B54" s="1"/>
  <c r="B17" i="8"/>
  <c r="D49" i="10"/>
  <c r="D49" i="8"/>
  <c r="D51" s="1"/>
  <c r="D63"/>
  <c r="C66" i="10"/>
  <c r="C45" i="8"/>
  <c r="C46" s="1"/>
  <c r="D44" i="10"/>
  <c r="D46" s="1"/>
  <c r="D66" i="8"/>
  <c r="D63" i="10"/>
  <c r="B65" l="1"/>
  <c r="B62"/>
  <c r="B20" i="8"/>
  <c r="B54" s="1"/>
  <c r="B58"/>
  <c r="B51" i="11"/>
  <c r="B33"/>
  <c r="B66"/>
  <c r="B70"/>
  <c r="B63"/>
  <c r="B23" i="10"/>
  <c r="B69" s="1"/>
  <c r="B49" i="8"/>
  <c r="B51" s="1"/>
  <c r="B41"/>
  <c r="B54" i="11"/>
  <c r="B46" i="7"/>
  <c r="D59" i="8"/>
  <c r="B65"/>
  <c r="B62"/>
  <c r="B23"/>
  <c r="B69" s="1"/>
  <c r="B45"/>
  <c r="B46" s="1"/>
  <c r="B40" i="11"/>
  <c r="B44"/>
  <c r="B50" i="10"/>
  <c r="B70"/>
  <c r="B45"/>
  <c r="B66"/>
  <c r="B33"/>
  <c r="B63"/>
  <c r="B49"/>
  <c r="B51" s="1"/>
  <c r="B57"/>
  <c r="B44"/>
  <c r="B41"/>
  <c r="B65" i="11"/>
  <c r="B23"/>
  <c r="B69" s="1"/>
  <c r="B62"/>
  <c r="C59"/>
  <c r="B45"/>
  <c r="B35" l="1"/>
  <c r="B59" s="1"/>
  <c r="B58"/>
  <c r="B58" i="10"/>
  <c r="B35"/>
  <c r="B59" s="1"/>
  <c r="B46"/>
  <c r="B46" i="11"/>
</calcChain>
</file>

<file path=xl/sharedStrings.xml><?xml version="1.0" encoding="utf-8"?>
<sst xmlns="http://schemas.openxmlformats.org/spreadsheetml/2006/main" count="454" uniqueCount="131">
  <si>
    <t>Indicador</t>
  </si>
  <si>
    <t>Total</t>
  </si>
  <si>
    <t>Productos</t>
  </si>
  <si>
    <t>programa</t>
  </si>
  <si>
    <t>Servicios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</si>
  <si>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</si>
  <si>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</si>
  <si>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</si>
  <si>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</si>
  <si>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</si>
  <si>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</si>
  <si>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</si>
  <si>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</si>
  <si>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</si>
  <si>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</si>
  <si>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</si>
  <si>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</si>
  <si>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</si>
  <si>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</si>
  <si>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</si>
  <si>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</si>
  <si>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</si>
  <si>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</si>
  <si>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</si>
  <si>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</si>
  <si>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</si>
  <si>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</si>
  <si>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</si>
  <si>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</si>
  <si>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</si>
  <si>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</si>
  <si>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</si>
  <si>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</si>
  <si>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</si>
  <si>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Alternat. Residenciales</t>
  </si>
  <si>
    <t>Fuentes:</t>
  </si>
  <si>
    <t>De composición</t>
  </si>
  <si>
    <t>De Composición</t>
  </si>
  <si>
    <t>Total Programa</t>
  </si>
  <si>
    <t>Notas:</t>
  </si>
  <si>
    <t>Los beneficiarios se miden como la cantidad de individuos distintos atendidos en el período.</t>
  </si>
  <si>
    <t xml:space="preserve">Gasto programado mensual por beneficiario (GPB) </t>
  </si>
  <si>
    <t xml:space="preserve">Gasto efectivo mensual por beneficiario (GEB) </t>
  </si>
  <si>
    <t>Modificaciones presupuestarias o de metas retroactivas no se toman en cuenta para evaluación del programa.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</si>
  <si>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</si>
  <si>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</si>
  <si>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</si>
  <si>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</si>
  <si>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</si>
  <si>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</si>
  <si>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</si>
  <si>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</si>
  <si>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</si>
  <si>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</si>
  <si>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</si>
  <si>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</si>
  <si>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</si>
  <si>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</si>
  <si>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</si>
  <si>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</si>
  <si>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</si>
  <si>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</si>
  <si>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Efectivos 4T 2015</t>
  </si>
  <si>
    <t>IPC (4T 2015)</t>
  </si>
  <si>
    <t>Efectivos IS 2015</t>
  </si>
  <si>
    <t>IPC ( 2015)</t>
  </si>
  <si>
    <t>Efectivos 3TA 2015</t>
  </si>
  <si>
    <t>IPC (3TA 2015)</t>
  </si>
  <si>
    <t>Gasto efectivo real 3TA 2015</t>
  </si>
  <si>
    <t>Gasto efectivo real por beneficiario 3TA 2015</t>
  </si>
  <si>
    <t>Gasto efectivo real  2015</t>
  </si>
  <si>
    <t>Gasto efectivo real por beneficiario  2015</t>
  </si>
  <si>
    <t>Efectivos  2015</t>
  </si>
  <si>
    <t>Gasto efectivo real 4T 2015</t>
  </si>
  <si>
    <t>Gasto efectivo real por beneficiario 4T 2015</t>
  </si>
  <si>
    <t>Indicadores aplicados a CONAPDIS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</si>
  <si>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</si>
  <si>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</si>
  <si>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</si>
  <si>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</si>
  <si>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</si>
  <si>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</si>
  <si>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</si>
  <si>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2015 y 2016, CONAPDIS</t>
  </si>
  <si>
    <t>Metas y modificaciones 2016, DESAF</t>
  </si>
  <si>
    <t>Indicadores aplicados a CONAPDIS Segundo trimestre 2016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</si>
  <si>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</si>
  <si>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</si>
  <si>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</si>
  <si>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</si>
  <si>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</si>
  <si>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</si>
  <si>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Informes trimestrales 2015 y 2016, CNREE</t>
  </si>
  <si>
    <t>Indicadores aplicados a CONAPDIS Tercer trimestre 2016</t>
  </si>
  <si>
    <t>Programados 3T 2016</t>
  </si>
  <si>
    <t>Efectivos 3T 2016</t>
  </si>
  <si>
    <t>En transferencias 3T 2016</t>
  </si>
  <si>
    <t>IPC (3T 2016)</t>
  </si>
  <si>
    <t>Gasto efectivo real 3T 2015</t>
  </si>
  <si>
    <t>Gasto efectivo real 3T 2016</t>
  </si>
  <si>
    <t>Gasto efectivo real por beneficiario 3T 2015</t>
  </si>
  <si>
    <t>Gasto efectivo real por beneficiario 3T 2016</t>
  </si>
  <si>
    <t>Indicadores aplicados a CONAPDIS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</si>
  <si>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</si>
  <si>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</si>
  <si>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</si>
  <si>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</si>
  <si>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</si>
  <si>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</si>
  <si>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Indicadores aplicados a CONAPDIS. Primer Semestre 2016</t>
  </si>
  <si>
    <t>Programados  IS 2016</t>
  </si>
  <si>
    <t>Efectivos  IS 2016</t>
  </si>
  <si>
    <t>Efectivos IS 2016</t>
  </si>
  <si>
    <t>En transferencias IS 2016</t>
  </si>
  <si>
    <t>Programados IS  2016</t>
  </si>
  <si>
    <t>IPC ( 2016)</t>
  </si>
  <si>
    <t>Gasto efectivo real  2016</t>
  </si>
  <si>
    <t>Gasto efectivo real por beneficiario  2016</t>
  </si>
  <si>
    <t>Indicadores aplicados a CONAPDIS. Tercer Trimestre Acumulado 2016</t>
  </si>
  <si>
    <t>Programados 3TA 2016</t>
  </si>
  <si>
    <t>Efectivos 3TA 2016</t>
  </si>
  <si>
    <t>En transferencias 3TA 2016</t>
  </si>
  <si>
    <t>IPC (3TA 2016)</t>
  </si>
  <si>
    <t>Gasto efectivo real 3TA 2016</t>
  </si>
  <si>
    <t>Gasto efectivo real por beneficiario 3TA 2016</t>
  </si>
  <si>
    <t>Indicadores aplicados a CONAPDIS. Año 2016</t>
  </si>
  <si>
    <t>Programados  2016</t>
  </si>
  <si>
    <t>Efectivos  2016</t>
  </si>
  <si>
    <t>En transferencias  2016</t>
  </si>
  <si>
    <t>Fecha de actualización: 27/05/2016</t>
  </si>
  <si>
    <t>Fecha de actualización: La unidad ejecutora solicitó actualizar los datos de ejecución el 29/03/2017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</si>
</sst>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1" fillId="0" borderId="0" xfId="0" applyNumberFormat="1" applyFont="1"/>
    <xf numFmtId="4" fontId="0" fillId="0" borderId="3" xfId="0" applyNumberFormat="1" applyBorder="1"/>
    <xf numFmtId="3" fontId="0" fillId="0" borderId="0" xfId="0" applyNumberFormat="1" applyFill="1"/>
    <xf numFmtId="3" fontId="0" fillId="0" borderId="0" xfId="0" applyNumberFormat="1"/>
    <xf numFmtId="4" fontId="0" fillId="0" borderId="0" xfId="0" applyNumberFormat="1" applyBorder="1"/>
    <xf numFmtId="4" fontId="0" fillId="0" borderId="0" xfId="0" applyNumberFormat="1" applyFill="1"/>
    <xf numFmtId="165" fontId="0" fillId="0" borderId="0" xfId="1" applyNumberFormat="1" applyFont="1"/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166" fontId="4" fillId="0" borderId="0" xfId="1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4" fontId="5" fillId="0" borderId="0" xfId="0" applyNumberFormat="1" applyFont="1"/>
    <xf numFmtId="3" fontId="6" fillId="0" borderId="0" xfId="0" applyNumberFormat="1" applyFont="1" applyFill="1"/>
    <xf numFmtId="4" fontId="6" fillId="0" borderId="0" xfId="0" applyNumberFormat="1" applyFont="1"/>
    <xf numFmtId="4" fontId="6" fillId="0" borderId="0" xfId="0" applyNumberFormat="1" applyFont="1" applyFill="1"/>
    <xf numFmtId="4" fontId="7" fillId="0" borderId="0" xfId="0" applyNumberFormat="1" applyFont="1"/>
    <xf numFmtId="3" fontId="7" fillId="0" borderId="0" xfId="0" applyNumberFormat="1" applyFont="1"/>
    <xf numFmtId="166" fontId="0" fillId="0" borderId="0" xfId="1" applyNumberFormat="1" applyFont="1" applyFill="1"/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4" fontId="1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cobertura potencial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Anual!$B$40:$D$40</c:f>
              <c:numCache>
                <c:formatCode>#,##0.00</c:formatCode>
                <c:ptCount val="3"/>
                <c:pt idx="0">
                  <c:v>8.472045980443383</c:v>
                </c:pt>
                <c:pt idx="1">
                  <c:v>6.8345541497669346</c:v>
                </c:pt>
                <c:pt idx="2">
                  <c:v>16.035229973437719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Anual!$B$41:$D$41</c:f>
              <c:numCache>
                <c:formatCode>#,##0.00</c:formatCode>
                <c:ptCount val="3"/>
                <c:pt idx="0">
                  <c:v>8.3327113035256648</c:v>
                </c:pt>
                <c:pt idx="1">
                  <c:v>6.6045160118651243</c:v>
                </c:pt>
                <c:pt idx="2">
                  <c:v>16.314832937229134</c:v>
                </c:pt>
              </c:numCache>
            </c:numRef>
          </c:val>
        </c:ser>
        <c:dLbls/>
        <c:gapWidth val="100"/>
        <c:overlap val="-1"/>
        <c:axId val="53045504"/>
        <c:axId val="53063680"/>
      </c:barChart>
      <c:catAx>
        <c:axId val="530455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063680"/>
        <c:crosses val="autoZero"/>
        <c:auto val="1"/>
        <c:lblAlgn val="ctr"/>
        <c:lblOffset val="100"/>
      </c:catAx>
      <c:valAx>
        <c:axId val="53063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04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resultado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Anual!$B$44:$D$44</c:f>
              <c:numCache>
                <c:formatCode>#,##0.00</c:formatCode>
                <c:ptCount val="3"/>
                <c:pt idx="0">
                  <c:v>98.355359765051404</c:v>
                </c:pt>
                <c:pt idx="1">
                  <c:v>96.634189548272815</c:v>
                </c:pt>
                <c:pt idx="2">
                  <c:v>101.74367916303399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Anual!$B$45:$D$45</c:f>
              <c:numCache>
                <c:formatCode>#,##0.00</c:formatCode>
                <c:ptCount val="3"/>
                <c:pt idx="0">
                  <c:v>98.33146912744337</c:v>
                </c:pt>
                <c:pt idx="1">
                  <c:v>96.698371467202378</c:v>
                </c:pt>
                <c:pt idx="2">
                  <c:v>98.829893817902956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Anual!$B$46:$D$46</c:f>
              <c:numCache>
                <c:formatCode>#,##0.00</c:formatCode>
                <c:ptCount val="3"/>
                <c:pt idx="0">
                  <c:v>98.34341444624738</c:v>
                </c:pt>
                <c:pt idx="1">
                  <c:v>96.666280507737596</c:v>
                </c:pt>
                <c:pt idx="2">
                  <c:v>100.28678649046847</c:v>
                </c:pt>
              </c:numCache>
            </c:numRef>
          </c:val>
        </c:ser>
        <c:dLbls/>
        <c:gapWidth val="100"/>
        <c:overlap val="-3"/>
        <c:axId val="53373184"/>
        <c:axId val="53387264"/>
      </c:barChart>
      <c:catAx>
        <c:axId val="53373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387264"/>
        <c:crosses val="autoZero"/>
        <c:auto val="1"/>
        <c:lblAlgn val="ctr"/>
        <c:lblOffset val="100"/>
      </c:catAx>
      <c:valAx>
        <c:axId val="53387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37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avance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Anual!$B$49:$D$49</c:f>
              <c:numCache>
                <c:formatCode>#,##0.00</c:formatCode>
                <c:ptCount val="3"/>
                <c:pt idx="0">
                  <c:v>98.355359765051404</c:v>
                </c:pt>
                <c:pt idx="1">
                  <c:v>96.634189548272815</c:v>
                </c:pt>
                <c:pt idx="2">
                  <c:v>101.74367916303399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Anual!$B$50:$D$50</c:f>
              <c:numCache>
                <c:formatCode>#,##0.00</c:formatCode>
                <c:ptCount val="3"/>
                <c:pt idx="0">
                  <c:v>98.33146912744337</c:v>
                </c:pt>
                <c:pt idx="1">
                  <c:v>96.698371467202378</c:v>
                </c:pt>
                <c:pt idx="2">
                  <c:v>98.829893817902956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Anual!$B$51:$D$51</c:f>
              <c:numCache>
                <c:formatCode>#,##0.00</c:formatCode>
                <c:ptCount val="3"/>
                <c:pt idx="0">
                  <c:v>98.34341444624738</c:v>
                </c:pt>
                <c:pt idx="1">
                  <c:v>96.666280507737596</c:v>
                </c:pt>
                <c:pt idx="2">
                  <c:v>100.28678649046847</c:v>
                </c:pt>
              </c:numCache>
            </c:numRef>
          </c:val>
        </c:ser>
        <c:dLbls/>
        <c:gapWidth val="100"/>
        <c:overlap val="-3"/>
        <c:axId val="53426432"/>
        <c:axId val="53440512"/>
      </c:barChart>
      <c:catAx>
        <c:axId val="534264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440512"/>
        <c:crosses val="autoZero"/>
        <c:auto val="1"/>
        <c:lblAlgn val="ctr"/>
        <c:lblOffset val="100"/>
      </c:catAx>
      <c:valAx>
        <c:axId val="53440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42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CONAPDIS:</a:t>
            </a:r>
            <a:r>
              <a:rPr lang="en-US" baseline="0"/>
              <a:t> </a:t>
            </a:r>
            <a:r>
              <a:rPr lang="en-US"/>
              <a:t>Índice transferencia efectiva del gasto (ITG)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Anual!$B$54:$D$54</c:f>
              <c:numCache>
                <c:formatCode>#,##0.00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/>
        <c:gapWidth val="100"/>
        <c:overlap val="-24"/>
        <c:axId val="53280768"/>
        <c:axId val="53282304"/>
      </c:barChart>
      <c:catAx>
        <c:axId val="532807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282304"/>
        <c:crosses val="autoZero"/>
        <c:auto val="1"/>
        <c:lblAlgn val="ctr"/>
        <c:lblOffset val="100"/>
      </c:catAx>
      <c:valAx>
        <c:axId val="532823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28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expansión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Anual!$B$57:$D$57</c:f>
              <c:numCache>
                <c:formatCode>#,##0.00</c:formatCode>
                <c:ptCount val="3"/>
                <c:pt idx="0">
                  <c:v>2.2595419847328158</c:v>
                </c:pt>
                <c:pt idx="1">
                  <c:v>0.5066789497927271</c:v>
                </c:pt>
                <c:pt idx="2">
                  <c:v>5.7065217391304435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Anual!$B$58:$D$58</c:f>
              <c:numCache>
                <c:formatCode>#,##0.00</c:formatCode>
                <c:ptCount val="3"/>
                <c:pt idx="0">
                  <c:v>10.102359342540957</c:v>
                </c:pt>
                <c:pt idx="1">
                  <c:v>-6.3004755580053917E-2</c:v>
                </c:pt>
                <c:pt idx="2">
                  <c:v>13.551474147189335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Anual!$B$59:$D$59</c:f>
              <c:numCache>
                <c:formatCode>#,##0.00</c:formatCode>
                <c:ptCount val="3"/>
                <c:pt idx="0">
                  <c:v>7.6695213039180699</c:v>
                </c:pt>
                <c:pt idx="1">
                  <c:v>-0.56681178935117371</c:v>
                </c:pt>
                <c:pt idx="2">
                  <c:v>7.4214459798603416</c:v>
                </c:pt>
              </c:numCache>
            </c:numRef>
          </c:val>
        </c:ser>
        <c:dLbls/>
        <c:gapWidth val="100"/>
        <c:overlap val="-3"/>
        <c:axId val="53325184"/>
        <c:axId val="53339264"/>
      </c:barChart>
      <c:catAx>
        <c:axId val="5332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339264"/>
        <c:crosses val="autoZero"/>
        <c:auto val="1"/>
        <c:lblAlgn val="ctr"/>
        <c:lblOffset val="100"/>
      </c:catAx>
      <c:valAx>
        <c:axId val="53339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32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gasto medio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Anual!$A$62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Anual!$B$62:$D$62</c:f>
              <c:numCache>
                <c:formatCode>#,##0.00</c:formatCode>
                <c:ptCount val="3"/>
                <c:pt idx="0">
                  <c:v>1501012.3609397945</c:v>
                </c:pt>
                <c:pt idx="1">
                  <c:v>529281.97519929137</c:v>
                </c:pt>
                <c:pt idx="2">
                  <c:v>3413974.1839581518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Anual!$B$63:$D$63</c:f>
              <c:numCache>
                <c:formatCode>#,##0.00</c:formatCode>
                <c:ptCount val="3"/>
                <c:pt idx="0">
                  <c:v>1500647.7631949838</c:v>
                </c:pt>
                <c:pt idx="1">
                  <c:v>529633.51054078829</c:v>
                </c:pt>
                <c:pt idx="2">
                  <c:v>3316203.118200514</c:v>
                </c:pt>
              </c:numCache>
            </c:numRef>
          </c:val>
        </c:ser>
        <c:dLbls/>
        <c:gapWidth val="100"/>
        <c:overlap val="-2"/>
        <c:axId val="54032640"/>
        <c:axId val="54050816"/>
      </c:barChart>
      <c:catAx>
        <c:axId val="54032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050816"/>
        <c:crosses val="autoZero"/>
        <c:auto val="1"/>
        <c:lblAlgn val="ctr"/>
        <c:lblOffset val="100"/>
      </c:catAx>
      <c:valAx>
        <c:axId val="540508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03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CONAPDIS: Índice de eficiencia (IE) 2016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Anual!$B$64:$D$64</c:f>
              <c:numCache>
                <c:formatCode>#,##0.00</c:formatCode>
                <c:ptCount val="3"/>
                <c:pt idx="0">
                  <c:v>98.319526710171957</c:v>
                </c:pt>
                <c:pt idx="1">
                  <c:v>96.730483740648992</c:v>
                </c:pt>
                <c:pt idx="2">
                  <c:v>97.41472435166996</c:v>
                </c:pt>
              </c:numCache>
            </c:numRef>
          </c:val>
        </c:ser>
        <c:dLbls/>
        <c:gapWidth val="100"/>
        <c:overlap val="-24"/>
        <c:axId val="55193984"/>
        <c:axId val="55195520"/>
      </c:barChart>
      <c:catAx>
        <c:axId val="551939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95520"/>
        <c:crosses val="autoZero"/>
        <c:auto val="1"/>
        <c:lblAlgn val="ctr"/>
        <c:lblOffset val="100"/>
      </c:catAx>
      <c:valAx>
        <c:axId val="55195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9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giro de recursos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#,##0.00</c:formatCode>
                <c:ptCount val="2"/>
                <c:pt idx="0">
                  <c:v>98.33146912744337</c:v>
                </c:pt>
                <c:pt idx="1">
                  <c:v>100</c:v>
                </c:pt>
              </c:numCache>
            </c:numRef>
          </c:val>
        </c:ser>
        <c:dLbls/>
        <c:gapWidth val="100"/>
        <c:overlap val="-24"/>
        <c:axId val="54073216"/>
        <c:axId val="54074752"/>
      </c:barChart>
      <c:catAx>
        <c:axId val="54073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074752"/>
        <c:crosses val="autoZero"/>
        <c:auto val="1"/>
        <c:lblAlgn val="ctr"/>
        <c:lblOffset val="100"/>
      </c:catAx>
      <c:valAx>
        <c:axId val="54074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07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38</xdr:row>
      <xdr:rowOff>20108</xdr:rowOff>
    </xdr:from>
    <xdr:to>
      <xdr:col>11</xdr:col>
      <xdr:colOff>0</xdr:colOff>
      <xdr:row>52</xdr:row>
      <xdr:rowOff>96308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31750</xdr:colOff>
      <xdr:row>53</xdr:row>
      <xdr:rowOff>51857</xdr:rowOff>
    </xdr:from>
    <xdr:to>
      <xdr:col>11</xdr:col>
      <xdr:colOff>31750</xdr:colOff>
      <xdr:row>67</xdr:row>
      <xdr:rowOff>128057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21167</xdr:colOff>
      <xdr:row>69</xdr:row>
      <xdr:rowOff>9524</xdr:rowOff>
    </xdr:from>
    <xdr:to>
      <xdr:col>11</xdr:col>
      <xdr:colOff>21167</xdr:colOff>
      <xdr:row>83</xdr:row>
      <xdr:rowOff>64558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31750</xdr:colOff>
      <xdr:row>84</xdr:row>
      <xdr:rowOff>9525</xdr:rowOff>
    </xdr:from>
    <xdr:to>
      <xdr:col>11</xdr:col>
      <xdr:colOff>31750</xdr:colOff>
      <xdr:row>98</xdr:row>
      <xdr:rowOff>85725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190500</xdr:colOff>
      <xdr:row>53</xdr:row>
      <xdr:rowOff>41274</xdr:rowOff>
    </xdr:from>
    <xdr:to>
      <xdr:col>17</xdr:col>
      <xdr:colOff>190500</xdr:colOff>
      <xdr:row>67</xdr:row>
      <xdr:rowOff>117474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222249</xdr:colOff>
      <xdr:row>69</xdr:row>
      <xdr:rowOff>9524</xdr:rowOff>
    </xdr:from>
    <xdr:to>
      <xdr:col>17</xdr:col>
      <xdr:colOff>222249</xdr:colOff>
      <xdr:row>83</xdr:row>
      <xdr:rowOff>64558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232832</xdr:colOff>
      <xdr:row>84</xdr:row>
      <xdr:rowOff>41275</xdr:rowOff>
    </xdr:from>
    <xdr:to>
      <xdr:col>17</xdr:col>
      <xdr:colOff>232832</xdr:colOff>
      <xdr:row>98</xdr:row>
      <xdr:rowOff>117475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2465916</xdr:colOff>
      <xdr:row>85</xdr:row>
      <xdr:rowOff>9524</xdr:rowOff>
    </xdr:from>
    <xdr:to>
      <xdr:col>4</xdr:col>
      <xdr:colOff>21166</xdr:colOff>
      <xdr:row>99</xdr:row>
      <xdr:rowOff>85724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69"/>
  <sheetViews>
    <sheetView zoomScale="90" zoomScaleNormal="90" workbookViewId="0">
      <pane ySplit="5" topLeftCell="A62" activePane="bottomLeft" state="frozen"/>
      <selection activeCell="G60" sqref="G60"/>
      <selection pane="bottomLeft" activeCell="B64" sqref="B64"/>
    </sheetView>
  </sheetViews>
  <sheetFormatPr baseColWidth="10" defaultRowHeight="15"/>
  <cols>
    <col min="1" max="1" width="50.5703125" style="1" customWidth="1"/>
    <col min="2" max="2" width="17.85546875" style="1" customWidth="1"/>
    <col min="3" max="3" width="19.5703125" style="1" customWidth="1"/>
    <col min="4" max="4" width="21.7109375" style="1" bestFit="1" customWidth="1"/>
    <col min="5" max="6" width="11.42578125" style="1"/>
    <col min="7" max="7" width="12.7109375" style="1" bestFit="1" customWidth="1"/>
    <col min="8" max="16384" width="11.42578125" style="1"/>
  </cols>
  <sheetData>
    <row r="2" spans="1:5">
      <c r="A2" s="25" t="s">
        <v>75</v>
      </c>
      <c r="B2" s="25"/>
      <c r="C2" s="25"/>
      <c r="D2" s="25"/>
    </row>
    <row r="4" spans="1:5">
      <c r="A4" s="22" t="s">
        <v>0</v>
      </c>
      <c r="B4" s="2" t="s">
        <v>1</v>
      </c>
      <c r="C4" s="24" t="s">
        <v>2</v>
      </c>
      <c r="D4" s="24"/>
    </row>
    <row r="5" spans="1:5" ht="15.75" thickBot="1">
      <c r="A5" s="23"/>
      <c r="B5" s="3" t="s">
        <v>3</v>
      </c>
      <c r="C5" s="3" t="s">
        <v>4</v>
      </c>
      <c r="D5" s="3" t="s">
        <v>34</v>
      </c>
      <c r="E5" s="8"/>
    </row>
    <row r="6" spans="1:5" ht="15.75" thickTop="1">
      <c r="E6" s="8"/>
    </row>
    <row r="7" spans="1:5">
      <c r="A7" s="4" t="s">
        <v>5</v>
      </c>
    </row>
    <row r="9" spans="1:5">
      <c r="A9" s="1" t="s">
        <v>6</v>
      </c>
    </row>
    <row r="10" spans="1:5">
      <c r="A10" s="1" t="s">
        <v>52</v>
      </c>
      <c r="B10" s="6">
        <f>SUM(C10:D10)</f>
        <v>2862</v>
      </c>
      <c r="C10" s="7">
        <v>1828</v>
      </c>
      <c r="D10" s="6">
        <v>1034</v>
      </c>
    </row>
    <row r="11" spans="1:5">
      <c r="A11" s="1" t="s">
        <v>76</v>
      </c>
      <c r="B11" s="7">
        <f>SUM(C11:D11)</f>
        <v>2895</v>
      </c>
      <c r="C11" s="7">
        <v>1821</v>
      </c>
      <c r="D11" s="6">
        <v>1074</v>
      </c>
    </row>
    <row r="12" spans="1:5">
      <c r="A12" s="1" t="s">
        <v>77</v>
      </c>
      <c r="B12" s="7">
        <f>SUM(C12:D12)</f>
        <v>2813</v>
      </c>
      <c r="C12" s="7">
        <v>1751</v>
      </c>
      <c r="D12" s="6">
        <v>1062</v>
      </c>
    </row>
    <row r="13" spans="1:5">
      <c r="A13" s="1" t="s">
        <v>78</v>
      </c>
      <c r="B13" s="6">
        <f>SUM(C13:D13)</f>
        <v>3207</v>
      </c>
      <c r="C13" s="6">
        <v>2133</v>
      </c>
      <c r="D13" s="6">
        <v>1074</v>
      </c>
    </row>
    <row r="15" spans="1:5">
      <c r="A15" s="1" t="s">
        <v>7</v>
      </c>
    </row>
    <row r="16" spans="1:5">
      <c r="A16" s="1" t="s">
        <v>52</v>
      </c>
      <c r="B16" s="7">
        <f>SUM(C16:D16)</f>
        <v>945009220</v>
      </c>
      <c r="C16" s="11">
        <v>189578400</v>
      </c>
      <c r="D16" s="11">
        <v>755430820</v>
      </c>
    </row>
    <row r="17" spans="1:4">
      <c r="A17" s="19" t="s">
        <v>76</v>
      </c>
      <c r="B17" s="7">
        <f>SUM(C17:D17)</f>
        <v>1082808200</v>
      </c>
      <c r="C17" s="7">
        <v>187866200</v>
      </c>
      <c r="D17" s="7">
        <v>894942000</v>
      </c>
    </row>
    <row r="18" spans="1:4">
      <c r="A18" s="1" t="s">
        <v>77</v>
      </c>
      <c r="B18" s="7">
        <f>SUM(C18:D18)</f>
        <v>1075869429</v>
      </c>
      <c r="C18" s="13">
        <v>185647680</v>
      </c>
      <c r="D18" s="7">
        <v>890221749</v>
      </c>
    </row>
    <row r="19" spans="1:4">
      <c r="A19" s="1" t="s">
        <v>78</v>
      </c>
      <c r="B19" s="7">
        <f>SUM(C19:D19)</f>
        <v>4800000000</v>
      </c>
      <c r="C19" s="7">
        <v>1168118700</v>
      </c>
      <c r="D19" s="12">
        <v>3631881300</v>
      </c>
    </row>
    <row r="20" spans="1:4">
      <c r="A20" s="1" t="s">
        <v>79</v>
      </c>
      <c r="B20" s="7">
        <f>B18</f>
        <v>1075869429</v>
      </c>
      <c r="C20" s="7">
        <f t="shared" ref="C20:D20" si="0">C18</f>
        <v>185647680</v>
      </c>
      <c r="D20" s="7">
        <f t="shared" si="0"/>
        <v>890221749</v>
      </c>
    </row>
    <row r="21" spans="1:4">
      <c r="B21" s="7"/>
      <c r="C21" s="7"/>
      <c r="D21" s="7"/>
    </row>
    <row r="22" spans="1:4">
      <c r="A22" s="1" t="s">
        <v>8</v>
      </c>
      <c r="B22" s="7"/>
      <c r="C22" s="7"/>
      <c r="D22" s="7"/>
    </row>
    <row r="23" spans="1:4">
      <c r="A23" s="1" t="s">
        <v>76</v>
      </c>
      <c r="B23" s="7">
        <f>B17</f>
        <v>1082808200</v>
      </c>
      <c r="C23" s="7"/>
      <c r="D23" s="7"/>
    </row>
    <row r="24" spans="1:4">
      <c r="A24" s="1" t="s">
        <v>77</v>
      </c>
      <c r="B24" s="6">
        <v>1082808200</v>
      </c>
      <c r="C24" s="7"/>
      <c r="D24" s="7"/>
    </row>
    <row r="25" spans="1:4">
      <c r="B25" s="9"/>
      <c r="C25" s="9"/>
      <c r="D25" s="9"/>
    </row>
    <row r="26" spans="1:4">
      <c r="A26" s="1" t="s">
        <v>9</v>
      </c>
    </row>
    <row r="27" spans="1:4">
      <c r="A27" s="9" t="s">
        <v>53</v>
      </c>
      <c r="B27" s="9">
        <v>1</v>
      </c>
      <c r="C27" s="9">
        <v>1</v>
      </c>
      <c r="D27" s="9">
        <v>1</v>
      </c>
    </row>
    <row r="28" spans="1:4">
      <c r="A28" s="9" t="s">
        <v>80</v>
      </c>
      <c r="B28" s="9">
        <v>0.99</v>
      </c>
      <c r="C28" s="9">
        <v>0.99</v>
      </c>
      <c r="D28" s="9">
        <v>0.99</v>
      </c>
    </row>
    <row r="29" spans="1:4">
      <c r="A29" s="9" t="s">
        <v>10</v>
      </c>
      <c r="B29" s="6">
        <f>C29+D29</f>
        <v>40191</v>
      </c>
      <c r="C29" s="14">
        <v>33038</v>
      </c>
      <c r="D29" s="14">
        <v>7153</v>
      </c>
    </row>
    <row r="31" spans="1:4">
      <c r="A31" s="1" t="s">
        <v>11</v>
      </c>
    </row>
    <row r="32" spans="1:4">
      <c r="A32" s="1" t="s">
        <v>54</v>
      </c>
      <c r="B32" s="1">
        <f>B16/B27</f>
        <v>945009220</v>
      </c>
      <c r="C32" s="1">
        <f>C16/C27</f>
        <v>189578400</v>
      </c>
      <c r="D32" s="1">
        <f>D16/D27</f>
        <v>755430820</v>
      </c>
    </row>
    <row r="33" spans="1:4">
      <c r="A33" s="1" t="s">
        <v>81</v>
      </c>
      <c r="B33" s="1">
        <f>B18/B28</f>
        <v>1086736796.969697</v>
      </c>
      <c r="C33" s="1">
        <f>C18/C28</f>
        <v>187522909.09090909</v>
      </c>
      <c r="D33" s="1">
        <f>D18/D28</f>
        <v>899213887.87878788</v>
      </c>
    </row>
    <row r="34" spans="1:4">
      <c r="A34" s="1" t="s">
        <v>55</v>
      </c>
      <c r="B34" s="1">
        <f>B32/B10</f>
        <v>330191.90076869325</v>
      </c>
      <c r="C34" s="1">
        <f>C32/C10</f>
        <v>103708.09628008753</v>
      </c>
      <c r="D34" s="1">
        <f>D32/D10</f>
        <v>730590.73500967119</v>
      </c>
    </row>
    <row r="35" spans="1:4">
      <c r="A35" s="1" t="s">
        <v>82</v>
      </c>
      <c r="B35" s="1">
        <f>B33/B12</f>
        <v>386326.62530028331</v>
      </c>
      <c r="C35" s="1">
        <f>C33/C12</f>
        <v>107094.75105134728</v>
      </c>
      <c r="D35" s="1">
        <f>D33/D12</f>
        <v>846717.40854876454</v>
      </c>
    </row>
    <row r="37" spans="1:4">
      <c r="A37" s="4" t="s">
        <v>12</v>
      </c>
    </row>
    <row r="39" spans="1:4">
      <c r="A39" s="9" t="s">
        <v>13</v>
      </c>
      <c r="B39" s="9"/>
      <c r="C39" s="9"/>
      <c r="D39" s="9"/>
    </row>
    <row r="40" spans="1:4">
      <c r="A40" s="9" t="s">
        <v>14</v>
      </c>
      <c r="B40" s="9">
        <f>B11/B29*100</f>
        <v>7.2031051727998801</v>
      </c>
      <c r="C40" s="9">
        <f>C11/C29*100</f>
        <v>5.5118348568315279</v>
      </c>
      <c r="D40" s="9">
        <f>D11/D29*100</f>
        <v>15.014679155599051</v>
      </c>
    </row>
    <row r="41" spans="1:4">
      <c r="A41" s="9" t="s">
        <v>15</v>
      </c>
      <c r="B41" s="9">
        <f>B12/B29*100</f>
        <v>6.9990793958846513</v>
      </c>
      <c r="C41" s="9">
        <f>C12/C29*100</f>
        <v>5.2999576245535449</v>
      </c>
      <c r="D41" s="9">
        <f>D12/D29*100</f>
        <v>14.846917377324202</v>
      </c>
    </row>
    <row r="43" spans="1:4">
      <c r="A43" s="1" t="s">
        <v>16</v>
      </c>
    </row>
    <row r="44" spans="1:4">
      <c r="A44" s="1" t="s">
        <v>17</v>
      </c>
      <c r="B44" s="1">
        <f>B12/B11*100</f>
        <v>97.167530224525052</v>
      </c>
      <c r="C44" s="1">
        <f>C12/C11*100</f>
        <v>96.15595826468973</v>
      </c>
      <c r="D44" s="1">
        <f>D12/D11*100</f>
        <v>98.882681564245814</v>
      </c>
    </row>
    <row r="45" spans="1:4">
      <c r="A45" s="1" t="s">
        <v>18</v>
      </c>
      <c r="B45" s="1">
        <f>B18/B17*100</f>
        <v>99.359187435041591</v>
      </c>
      <c r="C45" s="1">
        <f>C18/C17*100</f>
        <v>98.819095718122796</v>
      </c>
      <c r="D45" s="1">
        <f>D18/D17*100</f>
        <v>99.472563473387098</v>
      </c>
    </row>
    <row r="46" spans="1:4">
      <c r="A46" s="1" t="s">
        <v>19</v>
      </c>
      <c r="B46" s="1">
        <f>AVERAGE(B44:B45)</f>
        <v>98.263358829783328</v>
      </c>
      <c r="C46" s="1">
        <f>AVERAGE(C44:C45)</f>
        <v>97.48752699140627</v>
      </c>
      <c r="D46" s="1">
        <f>AVERAGE(D44:D45)</f>
        <v>99.177622518816463</v>
      </c>
    </row>
    <row r="48" spans="1:4">
      <c r="A48" s="1" t="s">
        <v>20</v>
      </c>
    </row>
    <row r="49" spans="1:4">
      <c r="A49" s="1" t="s">
        <v>21</v>
      </c>
      <c r="B49" s="1">
        <f>(B12/B13)*100</f>
        <v>87.71437480511382</v>
      </c>
      <c r="C49" s="1">
        <f t="shared" ref="C49:D49" si="1">(C12/C13)*100</f>
        <v>82.09095171120488</v>
      </c>
      <c r="D49" s="1">
        <f t="shared" si="1"/>
        <v>98.882681564245814</v>
      </c>
    </row>
    <row r="50" spans="1:4">
      <c r="A50" s="1" t="s">
        <v>22</v>
      </c>
      <c r="B50" s="1">
        <f>B18/B19*100</f>
        <v>22.413946437500002</v>
      </c>
      <c r="C50" s="1">
        <f>C18/C19*100</f>
        <v>15.892878009743358</v>
      </c>
      <c r="D50" s="1">
        <f>D18/D19*100</f>
        <v>24.511311782133408</v>
      </c>
    </row>
    <row r="51" spans="1:4">
      <c r="A51" s="1" t="s">
        <v>23</v>
      </c>
      <c r="B51" s="1">
        <f>(B49+B50)/2</f>
        <v>55.064160621306911</v>
      </c>
      <c r="C51" s="1">
        <f>(C49+C50)/2</f>
        <v>48.991914860474118</v>
      </c>
      <c r="D51" s="1">
        <f>(D49+D50)/2</f>
        <v>61.696996673189609</v>
      </c>
    </row>
    <row r="53" spans="1:4">
      <c r="A53" s="1" t="s">
        <v>36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-1.7120894479385029</v>
      </c>
      <c r="C57" s="1">
        <f>((C12/C10)-1)*100</f>
        <v>-4.212253829321666</v>
      </c>
      <c r="D57" s="1">
        <f>((D12/D10)-1)*100</f>
        <v>2.7079303675048294</v>
      </c>
    </row>
    <row r="58" spans="1:4">
      <c r="A58" s="1" t="s">
        <v>27</v>
      </c>
      <c r="B58" s="1">
        <f>((B33/B32)-1)*100</f>
        <v>14.997480867932378</v>
      </c>
      <c r="C58" s="1">
        <f>((C33/C32)-1)*100</f>
        <v>-1.0842431991676782</v>
      </c>
      <c r="D58" s="1">
        <f>((D33/D32)-1)*100</f>
        <v>19.033254147452961</v>
      </c>
    </row>
    <row r="59" spans="1:4">
      <c r="A59" s="1" t="s">
        <v>28</v>
      </c>
      <c r="B59" s="1">
        <f>((B35/B34)-1)*100</f>
        <v>17.000636418066996</v>
      </c>
      <c r="C59" s="1">
        <f>((C35/C34)-1)*100</f>
        <v>3.2655644956718799</v>
      </c>
      <c r="D59" s="1">
        <f>((D35/D34)-1)*100</f>
        <v>15.894900930759292</v>
      </c>
    </row>
    <row r="61" spans="1:4">
      <c r="A61" s="1" t="s">
        <v>29</v>
      </c>
    </row>
    <row r="62" spans="1:4">
      <c r="A62" s="1" t="s">
        <v>44</v>
      </c>
      <c r="B62" s="7">
        <f t="shared" ref="B62:D63" si="2">B17/B11</f>
        <v>374027.01208981004</v>
      </c>
      <c r="C62" s="7">
        <f t="shared" si="2"/>
        <v>103166.50192202086</v>
      </c>
      <c r="D62" s="7">
        <f t="shared" si="2"/>
        <v>833279.32960893854</v>
      </c>
    </row>
    <row r="63" spans="1:4">
      <c r="A63" s="1" t="s">
        <v>45</v>
      </c>
      <c r="B63" s="7">
        <f t="shared" si="2"/>
        <v>382463.35904728051</v>
      </c>
      <c r="C63" s="7">
        <f t="shared" si="2"/>
        <v>106023.8035408338</v>
      </c>
      <c r="D63" s="7">
        <f t="shared" si="2"/>
        <v>838250.23446327681</v>
      </c>
    </row>
    <row r="64" spans="1:4">
      <c r="A64" s="1" t="s">
        <v>30</v>
      </c>
      <c r="B64" s="1">
        <f>(B63/B62)*B46</f>
        <v>100.47973294582023</v>
      </c>
      <c r="C64" s="1">
        <f t="shared" ref="C64:D64" si="3">(C63/C62)*C46</f>
        <v>100.18754360045212</v>
      </c>
      <c r="D64" s="1">
        <f t="shared" si="3"/>
        <v>99.769263890086151</v>
      </c>
    </row>
    <row r="65" spans="1:5">
      <c r="A65" s="1" t="s">
        <v>41</v>
      </c>
      <c r="B65" s="7">
        <f>B17/(B11*3)</f>
        <v>124675.67069660334</v>
      </c>
      <c r="C65" s="7">
        <f t="shared" ref="C65:D65" si="4">C17/(C11*3)</f>
        <v>34388.833974006957</v>
      </c>
      <c r="D65" s="7">
        <f t="shared" si="4"/>
        <v>277759.77653631283</v>
      </c>
    </row>
    <row r="66" spans="1:5">
      <c r="A66" s="1" t="s">
        <v>42</v>
      </c>
      <c r="B66" s="7">
        <f>B18/(B12*3)</f>
        <v>127487.7863490935</v>
      </c>
      <c r="C66" s="7">
        <f t="shared" ref="C66:D66" si="5">C18/(C12*3)</f>
        <v>35341.267846944604</v>
      </c>
      <c r="D66" s="7">
        <f t="shared" si="5"/>
        <v>279416.74482109229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</v>
      </c>
    </row>
    <row r="70" spans="1:5" ht="15.75" thickBot="1">
      <c r="A70" s="5" t="s">
        <v>33</v>
      </c>
      <c r="B70" s="5">
        <f>(B18/B24)*100</f>
        <v>99.359187435041591</v>
      </c>
      <c r="C70" s="5"/>
      <c r="D70" s="5"/>
      <c r="E70" s="5"/>
    </row>
    <row r="71" spans="1:5" ht="15.75" thickTop="1"/>
    <row r="72" spans="1:5">
      <c r="A72" s="1" t="s">
        <v>35</v>
      </c>
    </row>
    <row r="73" spans="1:5">
      <c r="A73" s="1" t="s">
        <v>83</v>
      </c>
    </row>
    <row r="74" spans="1:5">
      <c r="A74" s="1" t="s">
        <v>84</v>
      </c>
    </row>
    <row r="78" spans="1:5">
      <c r="A78" s="1" t="s">
        <v>39</v>
      </c>
    </row>
    <row r="79" spans="1:5">
      <c r="A79" s="1" t="s">
        <v>40</v>
      </c>
    </row>
    <row r="80" spans="1:5">
      <c r="A80" s="1" t="s">
        <v>43</v>
      </c>
    </row>
    <row r="83" spans="1:1">
      <c r="A83" s="1" t="s">
        <v>129</v>
      </c>
    </row>
    <row r="167" spans="9:13">
      <c r="I167" s="10"/>
      <c r="J167" s="10"/>
      <c r="K167" s="10"/>
      <c r="L167" s="10"/>
      <c r="M167" s="10"/>
    </row>
    <row r="168" spans="9:13">
      <c r="I168" s="10"/>
      <c r="J168" s="10"/>
      <c r="K168" s="10"/>
      <c r="L168" s="10"/>
      <c r="M168" s="10"/>
    </row>
    <row r="169" spans="9:13">
      <c r="I169" s="10"/>
      <c r="J169" s="10"/>
      <c r="K169" s="10"/>
      <c r="L169" s="10"/>
      <c r="M169" s="10"/>
    </row>
  </sheetData>
  <mergeCells count="3">
    <mergeCell ref="A4:A5"/>
    <mergeCell ref="C4:D4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83"/>
  <sheetViews>
    <sheetView topLeftCell="A56" workbookViewId="0">
      <selection activeCell="B64" sqref="B64"/>
    </sheetView>
  </sheetViews>
  <sheetFormatPr baseColWidth="10" defaultRowHeight="15"/>
  <cols>
    <col min="1" max="1" width="50.5703125" style="1" customWidth="1"/>
    <col min="2" max="2" width="19.42578125" style="1" customWidth="1"/>
    <col min="3" max="3" width="17.28515625" style="1" customWidth="1"/>
    <col min="4" max="4" width="21.85546875" style="1" bestFit="1" customWidth="1"/>
    <col min="5" max="5" width="11.42578125" style="1"/>
    <col min="6" max="6" width="15.28515625" style="1" bestFit="1" customWidth="1"/>
    <col min="7" max="16384" width="11.42578125" style="1"/>
  </cols>
  <sheetData>
    <row r="2" spans="1:6">
      <c r="A2" s="25" t="s">
        <v>85</v>
      </c>
      <c r="B2" s="25"/>
      <c r="C2" s="25"/>
      <c r="D2" s="25"/>
    </row>
    <row r="4" spans="1:6">
      <c r="A4" s="22" t="s">
        <v>0</v>
      </c>
      <c r="B4" s="2" t="s">
        <v>1</v>
      </c>
      <c r="C4" s="24" t="s">
        <v>2</v>
      </c>
      <c r="D4" s="24"/>
    </row>
    <row r="5" spans="1:6" ht="15.75" thickBot="1">
      <c r="A5" s="23"/>
      <c r="B5" s="3" t="s">
        <v>3</v>
      </c>
      <c r="C5" s="3" t="s">
        <v>4</v>
      </c>
      <c r="D5" s="3" t="s">
        <v>34</v>
      </c>
    </row>
    <row r="6" spans="1:6" ht="15.75" thickTop="1"/>
    <row r="7" spans="1:6">
      <c r="A7" s="4" t="s">
        <v>5</v>
      </c>
    </row>
    <row r="9" spans="1:6">
      <c r="A9" s="1" t="s">
        <v>6</v>
      </c>
    </row>
    <row r="10" spans="1:6">
      <c r="A10" s="1" t="s">
        <v>56</v>
      </c>
      <c r="B10" s="6">
        <f>C10+D10</f>
        <v>3174</v>
      </c>
      <c r="C10" s="7">
        <v>2120</v>
      </c>
      <c r="D10" s="6">
        <v>1054</v>
      </c>
    </row>
    <row r="11" spans="1:6">
      <c r="A11" s="1" t="s">
        <v>86</v>
      </c>
      <c r="B11" s="7">
        <f>SUM(C11:D11)</f>
        <v>3202</v>
      </c>
      <c r="C11" s="7">
        <v>2128</v>
      </c>
      <c r="D11" s="6">
        <v>1074</v>
      </c>
    </row>
    <row r="12" spans="1:6">
      <c r="A12" s="1" t="s">
        <v>87</v>
      </c>
      <c r="B12" s="7">
        <f>SUM(C12:D12)</f>
        <v>3182</v>
      </c>
      <c r="C12" s="6">
        <v>2096</v>
      </c>
      <c r="D12" s="6">
        <v>1086</v>
      </c>
    </row>
    <row r="13" spans="1:6">
      <c r="A13" s="1" t="s">
        <v>78</v>
      </c>
      <c r="B13" s="6">
        <f>SUM(C13:D13)</f>
        <v>3207</v>
      </c>
      <c r="C13" s="6">
        <v>2133</v>
      </c>
      <c r="D13" s="6">
        <v>1074</v>
      </c>
    </row>
    <row r="15" spans="1:6">
      <c r="A15" s="1" t="s">
        <v>7</v>
      </c>
    </row>
    <row r="16" spans="1:6">
      <c r="A16" s="1" t="s">
        <v>56</v>
      </c>
      <c r="B16" s="20">
        <f>SUM(C16:D16)</f>
        <v>1176570105</v>
      </c>
      <c r="C16" s="20">
        <v>319582700</v>
      </c>
      <c r="D16" s="20">
        <v>856987405</v>
      </c>
      <c r="E16" s="15"/>
      <c r="F16" s="7"/>
    </row>
    <row r="17" spans="1:4">
      <c r="A17" s="1" t="s">
        <v>86</v>
      </c>
      <c r="B17" s="7">
        <f>SUM(C17:D17)</f>
        <v>1226276500</v>
      </c>
      <c r="C17" s="7">
        <v>322913500</v>
      </c>
      <c r="D17" s="7">
        <v>903363000</v>
      </c>
    </row>
    <row r="18" spans="1:4">
      <c r="A18" s="9" t="s">
        <v>87</v>
      </c>
      <c r="B18" s="6">
        <f>SUM(C18:D18)</f>
        <v>1228658398</v>
      </c>
      <c r="C18" s="6">
        <v>317129580</v>
      </c>
      <c r="D18" s="6">
        <v>911528818</v>
      </c>
    </row>
    <row r="19" spans="1:4">
      <c r="A19" s="1" t="s">
        <v>78</v>
      </c>
      <c r="B19" s="7">
        <f>SUM(C19:D19)</f>
        <v>4846947089</v>
      </c>
      <c r="C19" s="7">
        <v>1168118700</v>
      </c>
      <c r="D19" s="7">
        <v>3678828389</v>
      </c>
    </row>
    <row r="20" spans="1:4">
      <c r="A20" s="1" t="s">
        <v>88</v>
      </c>
      <c r="B20" s="7">
        <f>B18</f>
        <v>1228658398</v>
      </c>
      <c r="C20" s="7">
        <f t="shared" ref="C20:D20" si="0">C18</f>
        <v>317129580</v>
      </c>
      <c r="D20" s="7">
        <f t="shared" si="0"/>
        <v>911528818</v>
      </c>
    </row>
    <row r="21" spans="1:4">
      <c r="B21" s="7"/>
      <c r="C21" s="7"/>
      <c r="D21" s="7"/>
    </row>
    <row r="22" spans="1:4">
      <c r="A22" s="1" t="s">
        <v>8</v>
      </c>
      <c r="B22" s="7"/>
      <c r="C22" s="7"/>
      <c r="D22" s="7"/>
    </row>
    <row r="23" spans="1:4">
      <c r="A23" s="1" t="s">
        <v>86</v>
      </c>
      <c r="B23" s="7">
        <f>B17</f>
        <v>1226276500</v>
      </c>
      <c r="C23" s="7"/>
      <c r="D23" s="7"/>
    </row>
    <row r="24" spans="1:4">
      <c r="A24" s="1" t="s">
        <v>87</v>
      </c>
      <c r="B24" s="7">
        <v>1226276500</v>
      </c>
      <c r="C24" s="7"/>
      <c r="D24" s="7"/>
    </row>
    <row r="26" spans="1:4">
      <c r="A26" s="1" t="s">
        <v>9</v>
      </c>
    </row>
    <row r="27" spans="1:4">
      <c r="A27" s="9" t="s">
        <v>57</v>
      </c>
      <c r="B27" s="9">
        <v>1</v>
      </c>
      <c r="C27" s="9">
        <v>1</v>
      </c>
      <c r="D27" s="9">
        <v>1</v>
      </c>
    </row>
    <row r="28" spans="1:4">
      <c r="A28" s="9" t="s">
        <v>89</v>
      </c>
      <c r="B28" s="9">
        <v>0.99</v>
      </c>
      <c r="C28" s="9">
        <v>0.99</v>
      </c>
      <c r="D28" s="9">
        <v>0.99</v>
      </c>
    </row>
    <row r="29" spans="1:4">
      <c r="A29" s="9" t="s">
        <v>10</v>
      </c>
      <c r="B29" s="6">
        <f>SUM(C29:D29)</f>
        <v>40191</v>
      </c>
      <c r="C29" s="6">
        <v>33038</v>
      </c>
      <c r="D29" s="6">
        <v>7153</v>
      </c>
    </row>
    <row r="31" spans="1:4">
      <c r="A31" s="1" t="s">
        <v>11</v>
      </c>
    </row>
    <row r="32" spans="1:4">
      <c r="A32" s="1" t="s">
        <v>58</v>
      </c>
      <c r="B32" s="1">
        <f>B16/B27</f>
        <v>1176570105</v>
      </c>
      <c r="C32" s="1">
        <f>C16/C27</f>
        <v>319582700</v>
      </c>
      <c r="D32" s="1">
        <f>D16/D27</f>
        <v>856987405</v>
      </c>
    </row>
    <row r="33" spans="1:4">
      <c r="A33" s="1" t="s">
        <v>90</v>
      </c>
      <c r="B33" s="1">
        <f>B18/B28</f>
        <v>1241069088.8888888</v>
      </c>
      <c r="C33" s="1">
        <f>C18/C28</f>
        <v>320332909.09090912</v>
      </c>
      <c r="D33" s="1">
        <f>D18/D28</f>
        <v>920736179.79797983</v>
      </c>
    </row>
    <row r="34" spans="1:4">
      <c r="A34" s="1" t="s">
        <v>59</v>
      </c>
      <c r="B34" s="1">
        <f>B32/B10</f>
        <v>370690.01417769375</v>
      </c>
      <c r="C34" s="1">
        <f>C32/C10</f>
        <v>150746.55660377358</v>
      </c>
      <c r="D34" s="1">
        <f>D32/D10</f>
        <v>813081.0294117647</v>
      </c>
    </row>
    <row r="35" spans="1:4">
      <c r="A35" s="1" t="s">
        <v>91</v>
      </c>
      <c r="B35" s="1">
        <f>B33/B12</f>
        <v>390027.99776520702</v>
      </c>
      <c r="C35" s="1">
        <f>C33/C12</f>
        <v>152830.5863983345</v>
      </c>
      <c r="D35" s="1">
        <f>D33/D12</f>
        <v>847823.36997972359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7.9669577766166553</v>
      </c>
      <c r="C40" s="1">
        <f>C11/C29*100</f>
        <v>6.4410678612506809</v>
      </c>
      <c r="D40" s="1">
        <f>D11/D29*100</f>
        <v>15.014679155599051</v>
      </c>
    </row>
    <row r="41" spans="1:4">
      <c r="A41" s="1" t="s">
        <v>15</v>
      </c>
      <c r="B41" s="1">
        <f>B12/B29*100</f>
        <v>7.917195392003185</v>
      </c>
      <c r="C41" s="1">
        <f>C12/C29*100</f>
        <v>6.3442096979236027</v>
      </c>
      <c r="D41" s="1">
        <f>D12/D29*100</f>
        <v>15.182440933873901</v>
      </c>
    </row>
    <row r="43" spans="1:4">
      <c r="A43" s="1" t="s">
        <v>16</v>
      </c>
    </row>
    <row r="44" spans="1:4">
      <c r="A44" s="1" t="s">
        <v>17</v>
      </c>
      <c r="B44" s="1">
        <f>B12/B11*100</f>
        <v>99.375390381011869</v>
      </c>
      <c r="C44" s="1">
        <f>C12/C11*100</f>
        <v>98.496240601503757</v>
      </c>
      <c r="D44" s="1">
        <f>D12/D11*100</f>
        <v>101.1173184357542</v>
      </c>
    </row>
    <row r="45" spans="1:4">
      <c r="A45" s="1" t="s">
        <v>18</v>
      </c>
      <c r="B45" s="1">
        <f>B18/B17*100</f>
        <v>100.19423824887781</v>
      </c>
      <c r="C45" s="1">
        <f>C18/C17*100</f>
        <v>98.2088330156528</v>
      </c>
      <c r="D45" s="1">
        <f>D18/D17*100</f>
        <v>100.9039354058114</v>
      </c>
    </row>
    <row r="46" spans="1:4">
      <c r="A46" s="1" t="s">
        <v>19</v>
      </c>
      <c r="B46" s="1">
        <f>AVERAGE(B44:B45)</f>
        <v>99.784814314944839</v>
      </c>
      <c r="C46" s="1">
        <f>AVERAGE(C44:C45)</f>
        <v>98.352536808578279</v>
      </c>
      <c r="D46" s="1">
        <f>AVERAGE(D44:D45)</f>
        <v>101.0106269207828</v>
      </c>
    </row>
    <row r="48" spans="1:4">
      <c r="A48" s="1" t="s">
        <v>20</v>
      </c>
    </row>
    <row r="49" spans="1:4">
      <c r="A49" s="1" t="s">
        <v>21</v>
      </c>
      <c r="B49" s="1">
        <f>(B12/B13)*100</f>
        <v>99.220455254131593</v>
      </c>
      <c r="C49" s="1">
        <f t="shared" ref="C49:D49" si="1">(C12/C13)*100</f>
        <v>98.265353961556485</v>
      </c>
      <c r="D49" s="1">
        <f t="shared" si="1"/>
        <v>101.1173184357542</v>
      </c>
    </row>
    <row r="50" spans="1:4">
      <c r="A50" s="1" t="s">
        <v>22</v>
      </c>
      <c r="B50" s="1">
        <f>B18/B19*100</f>
        <v>25.349119258768127</v>
      </c>
      <c r="C50" s="1">
        <f>C18/C19*100</f>
        <v>27.148746099176396</v>
      </c>
      <c r="D50" s="1">
        <f>D18/D19*100</f>
        <v>24.777693374487004</v>
      </c>
    </row>
    <row r="51" spans="1:4">
      <c r="A51" s="1" t="s">
        <v>23</v>
      </c>
      <c r="B51" s="1">
        <f>(B49+B50)/2</f>
        <v>62.28478725644986</v>
      </c>
      <c r="C51" s="1">
        <f>(C49+C50)/2</f>
        <v>62.707050030366439</v>
      </c>
      <c r="D51" s="1">
        <f>(D49+D50)/2</f>
        <v>62.9475059051206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0.2520478890989386</v>
      </c>
      <c r="C57" s="1">
        <f>((C12/C10)-1)*100</f>
        <v>-1.132075471698113</v>
      </c>
      <c r="D57" s="1">
        <f>((D12/D10)-1)*100</f>
        <v>3.0360531309297834</v>
      </c>
    </row>
    <row r="58" spans="1:4">
      <c r="A58" s="1" t="s">
        <v>27</v>
      </c>
      <c r="B58" s="1">
        <f>((B33/B32)-1)*100</f>
        <v>5.4819499165235763</v>
      </c>
      <c r="C58" s="1">
        <f>((C33/C32)-1)*100</f>
        <v>0.23474646497108065</v>
      </c>
      <c r="D58" s="1">
        <f>((D33/D32)-1)*100</f>
        <v>7.4387061497105389</v>
      </c>
    </row>
    <row r="59" spans="1:4">
      <c r="A59" s="1" t="s">
        <v>28</v>
      </c>
      <c r="B59" s="1">
        <f>((B35/B34)-1)*100</f>
        <v>5.2167533108252062</v>
      </c>
      <c r="C59" s="1">
        <f>((C35/C34)-1)*100</f>
        <v>1.3824725695318119</v>
      </c>
      <c r="D59" s="1">
        <f>((D35/D34)-1)*100</f>
        <v>4.272924753034002</v>
      </c>
    </row>
    <row r="61" spans="1:4">
      <c r="A61" s="1" t="s">
        <v>29</v>
      </c>
    </row>
    <row r="62" spans="1:4">
      <c r="A62" s="1" t="s">
        <v>44</v>
      </c>
      <c r="B62" s="1">
        <f t="shared" ref="B62:D63" si="2">B17/B11</f>
        <v>382972.04871955031</v>
      </c>
      <c r="C62" s="1">
        <f t="shared" si="2"/>
        <v>151745.06578947368</v>
      </c>
      <c r="D62" s="1">
        <f t="shared" si="2"/>
        <v>841120.11173184356</v>
      </c>
    </row>
    <row r="63" spans="1:4">
      <c r="A63" s="1" t="s">
        <v>45</v>
      </c>
      <c r="B63" s="1">
        <f>B18/B12</f>
        <v>386127.71778755501</v>
      </c>
      <c r="C63" s="1">
        <f t="shared" si="2"/>
        <v>151302.28053435116</v>
      </c>
      <c r="D63" s="1">
        <f t="shared" si="2"/>
        <v>839345.13627992629</v>
      </c>
    </row>
    <row r="64" spans="1:4">
      <c r="A64" s="1" t="s">
        <v>30</v>
      </c>
      <c r="B64" s="1">
        <f>(B63/B62)*B46</f>
        <v>100.60703581398916</v>
      </c>
      <c r="C64" s="1">
        <f t="shared" ref="C64:D64" si="3">(C63/C62)*C46</f>
        <v>98.065548543911063</v>
      </c>
      <c r="D64" s="1">
        <f t="shared" si="3"/>
        <v>100.79746903682968</v>
      </c>
    </row>
    <row r="65" spans="1:5">
      <c r="A65" s="1" t="s">
        <v>41</v>
      </c>
      <c r="B65" s="1">
        <f>B17/(B11*3)</f>
        <v>127657.34957318343</v>
      </c>
      <c r="C65" s="1">
        <f t="shared" ref="C65:D66" si="4">C17/(C11*3)</f>
        <v>50581.688596491229</v>
      </c>
      <c r="D65" s="1">
        <f t="shared" si="4"/>
        <v>280373.37057728117</v>
      </c>
    </row>
    <row r="66" spans="1:5">
      <c r="A66" s="1" t="s">
        <v>42</v>
      </c>
      <c r="B66" s="1">
        <f>B18/(B12*3)</f>
        <v>128709.23926251833</v>
      </c>
      <c r="C66" s="1">
        <f t="shared" si="4"/>
        <v>50434.093511450381</v>
      </c>
      <c r="D66" s="1">
        <f t="shared" si="4"/>
        <v>279781.7120933088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</v>
      </c>
    </row>
    <row r="70" spans="1:5" ht="15.75" thickBot="1">
      <c r="A70" s="5" t="s">
        <v>33</v>
      </c>
      <c r="B70" s="5">
        <f>(B18/B24)*100</f>
        <v>100.19423824887781</v>
      </c>
      <c r="C70" s="5"/>
      <c r="D70" s="5"/>
      <c r="E70" s="5"/>
    </row>
    <row r="71" spans="1:5" ht="15.75" thickTop="1"/>
    <row r="72" spans="1:5">
      <c r="A72" s="1" t="s">
        <v>35</v>
      </c>
    </row>
    <row r="73" spans="1:5">
      <c r="A73" s="1" t="s">
        <v>92</v>
      </c>
    </row>
    <row r="74" spans="1:5">
      <c r="A74" s="1" t="s">
        <v>84</v>
      </c>
    </row>
    <row r="78" spans="1:5">
      <c r="A78" s="1" t="s">
        <v>39</v>
      </c>
    </row>
    <row r="79" spans="1:5">
      <c r="A79" s="1" t="s">
        <v>40</v>
      </c>
    </row>
    <row r="80" spans="1:5">
      <c r="A80" s="1" t="s">
        <v>43</v>
      </c>
    </row>
    <row r="83" spans="1:1">
      <c r="A83" s="21" t="s">
        <v>130</v>
      </c>
    </row>
  </sheetData>
  <mergeCells count="3">
    <mergeCell ref="A2:D2"/>
    <mergeCell ref="A4:A5"/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83"/>
  <sheetViews>
    <sheetView topLeftCell="A56" workbookViewId="0">
      <selection activeCell="B64" sqref="B64"/>
    </sheetView>
  </sheetViews>
  <sheetFormatPr baseColWidth="10" defaultRowHeight="15"/>
  <cols>
    <col min="1" max="1" width="50.5703125" style="1" customWidth="1"/>
    <col min="2" max="3" width="15.28515625" style="1" bestFit="1" customWidth="1"/>
    <col min="4" max="4" width="21.85546875" style="1" bestFit="1" customWidth="1"/>
    <col min="5" max="5" width="11.42578125" style="1"/>
    <col min="6" max="6" width="21.140625" style="1" customWidth="1"/>
    <col min="7" max="16384" width="11.42578125" style="1"/>
  </cols>
  <sheetData>
    <row r="2" spans="1:4">
      <c r="A2" s="25" t="s">
        <v>93</v>
      </c>
      <c r="B2" s="25"/>
      <c r="C2" s="25"/>
      <c r="D2" s="25"/>
    </row>
    <row r="4" spans="1:4">
      <c r="A4" s="22" t="s">
        <v>0</v>
      </c>
      <c r="B4" s="2" t="s">
        <v>1</v>
      </c>
      <c r="C4" s="24" t="s">
        <v>2</v>
      </c>
      <c r="D4" s="24"/>
    </row>
    <row r="5" spans="1:4" ht="15.75" thickBot="1">
      <c r="A5" s="23"/>
      <c r="B5" s="3" t="s">
        <v>3</v>
      </c>
      <c r="C5" s="3" t="s">
        <v>4</v>
      </c>
      <c r="D5" s="3" t="s">
        <v>34</v>
      </c>
    </row>
    <row r="6" spans="1:4" ht="15.75" thickTop="1"/>
    <row r="7" spans="1:4">
      <c r="A7" s="4" t="s">
        <v>5</v>
      </c>
    </row>
    <row r="9" spans="1:4">
      <c r="A9" s="1" t="s">
        <v>6</v>
      </c>
    </row>
    <row r="10" spans="1:4">
      <c r="A10" s="1" t="s">
        <v>60</v>
      </c>
      <c r="B10" s="7">
        <f>SUM(C10:D10)</f>
        <v>3222</v>
      </c>
      <c r="C10" s="7">
        <v>2146</v>
      </c>
      <c r="D10" s="1">
        <v>1076</v>
      </c>
    </row>
    <row r="11" spans="1:4">
      <c r="A11" s="1" t="s">
        <v>94</v>
      </c>
      <c r="B11" s="7">
        <f>SUM(C11:D11)</f>
        <v>3207</v>
      </c>
      <c r="C11" s="7">
        <v>2133</v>
      </c>
      <c r="D11" s="6">
        <v>1074</v>
      </c>
    </row>
    <row r="12" spans="1:4">
      <c r="A12" s="1" t="s">
        <v>95</v>
      </c>
      <c r="B12" s="7">
        <f>SUM(C12:D12)</f>
        <v>3286</v>
      </c>
      <c r="C12" s="7">
        <v>2153</v>
      </c>
      <c r="D12" s="6">
        <v>1133</v>
      </c>
    </row>
    <row r="13" spans="1:4">
      <c r="A13" s="1" t="s">
        <v>78</v>
      </c>
      <c r="B13" s="6">
        <f>SUM(C13:D13)</f>
        <v>3405</v>
      </c>
      <c r="C13" s="7">
        <v>2258</v>
      </c>
      <c r="D13" s="6">
        <v>1147</v>
      </c>
    </row>
    <row r="15" spans="1:4">
      <c r="A15" s="1" t="s">
        <v>7</v>
      </c>
    </row>
    <row r="16" spans="1:4">
      <c r="A16" s="1" t="s">
        <v>60</v>
      </c>
      <c r="B16" s="7">
        <f>SUM(C16:D16)</f>
        <v>1196051857</v>
      </c>
      <c r="C16" s="7">
        <v>323405900</v>
      </c>
      <c r="D16" s="7">
        <v>872645957</v>
      </c>
    </row>
    <row r="17" spans="1:4">
      <c r="A17" s="1" t="s">
        <v>94</v>
      </c>
      <c r="B17" s="7">
        <f>SUM(C17:D17)</f>
        <v>1273359900</v>
      </c>
      <c r="C17" s="7">
        <v>328596900</v>
      </c>
      <c r="D17" s="1">
        <v>944763000</v>
      </c>
    </row>
    <row r="18" spans="1:4">
      <c r="A18" s="1" t="s">
        <v>95</v>
      </c>
      <c r="B18" s="7">
        <f>SUM(C18:D18)</f>
        <v>1333700157.0999999</v>
      </c>
      <c r="C18" s="7">
        <v>326475080</v>
      </c>
      <c r="D18" s="7">
        <v>1007225077.1</v>
      </c>
    </row>
    <row r="19" spans="1:4">
      <c r="A19" s="1" t="s">
        <v>78</v>
      </c>
      <c r="B19" s="7">
        <f>SUM(C19:D19)</f>
        <v>5110947089</v>
      </c>
      <c r="C19" s="7">
        <v>1195118700</v>
      </c>
      <c r="D19" s="7">
        <v>3915828389</v>
      </c>
    </row>
    <row r="20" spans="1:4">
      <c r="A20" s="1" t="s">
        <v>96</v>
      </c>
      <c r="B20" s="7">
        <f>B18</f>
        <v>1333700157.0999999</v>
      </c>
      <c r="C20" s="7">
        <f t="shared" ref="C20:D20" si="0">C18</f>
        <v>326475080</v>
      </c>
      <c r="D20" s="7">
        <f t="shared" si="0"/>
        <v>1007225077.1</v>
      </c>
    </row>
    <row r="21" spans="1:4">
      <c r="B21" s="7"/>
      <c r="C21" s="7"/>
      <c r="D21" s="7"/>
    </row>
    <row r="22" spans="1:4">
      <c r="A22" s="1" t="s">
        <v>8</v>
      </c>
      <c r="B22" s="7"/>
      <c r="C22" s="7"/>
      <c r="D22" s="7"/>
    </row>
    <row r="23" spans="1:4">
      <c r="A23" s="1" t="s">
        <v>94</v>
      </c>
      <c r="B23" s="7">
        <f>B17</f>
        <v>1273359900</v>
      </c>
      <c r="C23" s="7"/>
      <c r="D23" s="7"/>
    </row>
    <row r="24" spans="1:4">
      <c r="A24" s="1" t="s">
        <v>95</v>
      </c>
      <c r="B24" s="7">
        <v>1685861600</v>
      </c>
      <c r="C24" s="7"/>
      <c r="D24" s="7"/>
    </row>
    <row r="26" spans="1:4">
      <c r="A26" s="1" t="s">
        <v>9</v>
      </c>
    </row>
    <row r="27" spans="1:4">
      <c r="A27" s="9" t="s">
        <v>61</v>
      </c>
      <c r="B27" s="9">
        <v>0.99</v>
      </c>
      <c r="C27" s="9">
        <v>0.99</v>
      </c>
      <c r="D27" s="9">
        <v>0.99</v>
      </c>
    </row>
    <row r="28" spans="1:4">
      <c r="A28" s="9" t="s">
        <v>97</v>
      </c>
      <c r="B28" s="9">
        <v>0.99</v>
      </c>
      <c r="C28" s="9">
        <v>0.99</v>
      </c>
      <c r="D28" s="9">
        <v>0.99</v>
      </c>
    </row>
    <row r="29" spans="1:4">
      <c r="A29" s="9" t="s">
        <v>10</v>
      </c>
      <c r="B29" s="9">
        <f>C29+D29</f>
        <v>40191</v>
      </c>
      <c r="C29" s="9">
        <v>33038</v>
      </c>
      <c r="D29" s="9">
        <v>7153</v>
      </c>
    </row>
    <row r="31" spans="1:4">
      <c r="A31" s="1" t="s">
        <v>11</v>
      </c>
    </row>
    <row r="32" spans="1:4">
      <c r="A32" s="1" t="s">
        <v>98</v>
      </c>
      <c r="B32" s="1">
        <f>B16/B27</f>
        <v>1208133188.8888888</v>
      </c>
      <c r="C32" s="1">
        <f>C16/C27</f>
        <v>326672626.26262629</v>
      </c>
      <c r="D32" s="1">
        <f>D16/D27</f>
        <v>881460562.62626266</v>
      </c>
    </row>
    <row r="33" spans="1:4">
      <c r="A33" s="1" t="s">
        <v>99</v>
      </c>
      <c r="B33" s="1">
        <f>B18/B28</f>
        <v>1347171875.8585858</v>
      </c>
      <c r="C33" s="1">
        <f t="shared" ref="C33:D33" si="1">C18/C28</f>
        <v>329772808.0808081</v>
      </c>
      <c r="D33" s="1">
        <f t="shared" si="1"/>
        <v>1017399067.7777778</v>
      </c>
    </row>
    <row r="34" spans="1:4">
      <c r="A34" s="1" t="s">
        <v>100</v>
      </c>
      <c r="B34" s="1">
        <f>B32/B10</f>
        <v>374963.74577557069</v>
      </c>
      <c r="C34" s="1">
        <f t="shared" ref="C34:D34" si="2">C32/C10</f>
        <v>152223.96377568794</v>
      </c>
      <c r="D34" s="1">
        <f t="shared" si="2"/>
        <v>819201.26638128504</v>
      </c>
    </row>
    <row r="35" spans="1:4">
      <c r="A35" s="1" t="s">
        <v>101</v>
      </c>
      <c r="B35" s="1">
        <f>B33/B12</f>
        <v>409973.18194113992</v>
      </c>
      <c r="C35" s="1">
        <f t="shared" ref="C35:D35" si="3">C33/C12</f>
        <v>153168.97727859177</v>
      </c>
      <c r="D35" s="1">
        <f t="shared" si="3"/>
        <v>897969.16838285769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7.9793983727700235</v>
      </c>
      <c r="C40" s="1">
        <f t="shared" ref="C40:D40" si="4">C11/C29*100</f>
        <v>6.4562019492705378</v>
      </c>
      <c r="D40" s="1">
        <f t="shared" si="4"/>
        <v>15.014679155599051</v>
      </c>
    </row>
    <row r="41" spans="1:4">
      <c r="A41" s="1" t="s">
        <v>15</v>
      </c>
      <c r="B41" s="1">
        <f>B12/B29*100</f>
        <v>8.1759597919932325</v>
      </c>
      <c r="C41" s="1">
        <f t="shared" ref="C41:D41" si="5">C12/C29*100</f>
        <v>6.5167383013499602</v>
      </c>
      <c r="D41" s="1">
        <f t="shared" si="5"/>
        <v>15.839507898783728</v>
      </c>
    </row>
    <row r="43" spans="1:4">
      <c r="A43" s="1" t="s">
        <v>16</v>
      </c>
    </row>
    <row r="44" spans="1:4">
      <c r="A44" s="1" t="s">
        <v>17</v>
      </c>
      <c r="B44" s="1">
        <f>B12/B11*100</f>
        <v>102.46336139694418</v>
      </c>
      <c r="C44" s="1">
        <f t="shared" ref="C44:D44" si="6">C12/C11*100</f>
        <v>100.93764650726675</v>
      </c>
      <c r="D44" s="1">
        <f t="shared" si="6"/>
        <v>105.49348230912476</v>
      </c>
    </row>
    <row r="45" spans="1:4">
      <c r="A45" s="1" t="s">
        <v>18</v>
      </c>
      <c r="B45" s="1">
        <f>B18/B17*100</f>
        <v>104.73866477969031</v>
      </c>
      <c r="C45" s="1">
        <f t="shared" ref="C45:D45" si="7">C18/C17*100</f>
        <v>99.354278753086234</v>
      </c>
      <c r="D45" s="1">
        <f t="shared" si="7"/>
        <v>106.61140170603633</v>
      </c>
    </row>
    <row r="46" spans="1:4">
      <c r="A46" s="1" t="s">
        <v>19</v>
      </c>
      <c r="B46" s="1">
        <f>AVERAGE(B44:B45)</f>
        <v>103.60101308831725</v>
      </c>
      <c r="C46" s="1">
        <f t="shared" ref="C46:D46" si="8">AVERAGE(C44:C45)</f>
        <v>100.14596263017648</v>
      </c>
      <c r="D46" s="1">
        <f t="shared" si="8"/>
        <v>106.05244200758054</v>
      </c>
    </row>
    <row r="48" spans="1:4">
      <c r="A48" s="1" t="s">
        <v>20</v>
      </c>
    </row>
    <row r="49" spans="1:4">
      <c r="A49" s="1" t="s">
        <v>21</v>
      </c>
      <c r="B49" s="1">
        <f>(B12/B13)*100</f>
        <v>96.505139500734217</v>
      </c>
      <c r="C49" s="1">
        <f t="shared" ref="C49:D49" si="9">(C12/C13)*100</f>
        <v>95.349867139061118</v>
      </c>
      <c r="D49" s="1">
        <f t="shared" si="9"/>
        <v>98.7794245858762</v>
      </c>
    </row>
    <row r="50" spans="1:4">
      <c r="A50" s="1" t="s">
        <v>22</v>
      </c>
      <c r="B50" s="1">
        <f>B18/B19*100</f>
        <v>26.094970929565026</v>
      </c>
      <c r="C50" s="1">
        <f t="shared" ref="C50:D50" si="10">C18/C19*100</f>
        <v>27.317376926660085</v>
      </c>
      <c r="D50" s="1">
        <f t="shared" si="10"/>
        <v>25.721890160697747</v>
      </c>
    </row>
    <row r="51" spans="1:4">
      <c r="A51" s="1" t="s">
        <v>23</v>
      </c>
      <c r="B51" s="1">
        <f>(B49+B50)/2</f>
        <v>61.300055215149619</v>
      </c>
      <c r="C51" s="1">
        <f t="shared" ref="C51:D51" si="11">(C49+C50)/2</f>
        <v>61.333622032860603</v>
      </c>
      <c r="D51" s="1">
        <f t="shared" si="11"/>
        <v>62.25065737328697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1.9863438857852245</v>
      </c>
      <c r="C57" s="1">
        <f t="shared" ref="C57:D57" si="12">((C12/C10)-1)*100</f>
        <v>0.32618825722274813</v>
      </c>
      <c r="D57" s="1">
        <f t="shared" si="12"/>
        <v>5.2973977695167207</v>
      </c>
    </row>
    <row r="58" spans="1:4">
      <c r="A58" s="1" t="s">
        <v>27</v>
      </c>
      <c r="B58" s="1">
        <f>((B33/B32)-1)*100</f>
        <v>11.508556196322184</v>
      </c>
      <c r="C58" s="1">
        <f>((C33/C32)-1)*100</f>
        <v>0.94901793690220781</v>
      </c>
      <c r="D58" s="1">
        <f>((D33/D32)-1)*100</f>
        <v>15.421961108106075</v>
      </c>
    </row>
    <row r="59" spans="1:4">
      <c r="A59" s="1" t="s">
        <v>28</v>
      </c>
      <c r="B59" s="1">
        <f>((B35/B34)-1)*100</f>
        <v>9.3367523020541974</v>
      </c>
      <c r="C59" s="1">
        <f t="shared" ref="C59:D59" si="13">((C35/C34)-1)*100</f>
        <v>0.62080468768792585</v>
      </c>
      <c r="D59" s="1">
        <f t="shared" si="13"/>
        <v>9.6152075483866959</v>
      </c>
    </row>
    <row r="61" spans="1:4">
      <c r="A61" s="1" t="s">
        <v>29</v>
      </c>
    </row>
    <row r="62" spans="1:4">
      <c r="A62" s="1" t="s">
        <v>44</v>
      </c>
      <c r="B62" s="1">
        <f t="shared" ref="B62:D63" si="14">B17/B11</f>
        <v>397056.40785781102</v>
      </c>
      <c r="C62" s="1">
        <f t="shared" si="14"/>
        <v>154053.86779184247</v>
      </c>
      <c r="D62" s="1">
        <f t="shared" si="14"/>
        <v>879667.59776536317</v>
      </c>
    </row>
    <row r="63" spans="1:4">
      <c r="A63" s="1" t="s">
        <v>45</v>
      </c>
      <c r="B63" s="1">
        <f t="shared" si="14"/>
        <v>405873.45012172853</v>
      </c>
      <c r="C63" s="1">
        <f t="shared" si="14"/>
        <v>151637.28750580584</v>
      </c>
      <c r="D63" s="1">
        <f t="shared" si="14"/>
        <v>888989.4766990291</v>
      </c>
    </row>
    <row r="64" spans="1:4">
      <c r="A64" s="1" t="s">
        <v>30</v>
      </c>
      <c r="B64" s="1">
        <f>(B63/B62)*B46</f>
        <v>105.90157918650117</v>
      </c>
      <c r="C64" s="1">
        <f t="shared" ref="C64:D64" si="15">(C63/C62)*C46</f>
        <v>98.575013698564788</v>
      </c>
      <c r="D64" s="1">
        <f t="shared" si="15"/>
        <v>107.17628472672315</v>
      </c>
    </row>
    <row r="65" spans="1:5">
      <c r="A65" s="1" t="s">
        <v>41</v>
      </c>
      <c r="B65" s="1">
        <f>B17/(B11*3)</f>
        <v>132352.13595260368</v>
      </c>
      <c r="C65" s="1">
        <f t="shared" ref="C65:D65" si="16">C17/(C11*3)</f>
        <v>51351.289263947489</v>
      </c>
      <c r="D65" s="1">
        <f t="shared" si="16"/>
        <v>293222.53258845437</v>
      </c>
    </row>
    <row r="66" spans="1:5">
      <c r="A66" s="1" t="s">
        <v>42</v>
      </c>
      <c r="B66" s="1">
        <f>B18/(B12*3)</f>
        <v>135291.15004057618</v>
      </c>
      <c r="C66" s="1">
        <f t="shared" ref="C66:D66" si="17">C18/(C12*3)</f>
        <v>50545.762501935285</v>
      </c>
      <c r="D66" s="1">
        <f t="shared" si="17"/>
        <v>296329.82556634303</v>
      </c>
    </row>
    <row r="68" spans="1:5">
      <c r="A68" s="1" t="s">
        <v>31</v>
      </c>
    </row>
    <row r="69" spans="1:5">
      <c r="A69" s="1" t="s">
        <v>32</v>
      </c>
      <c r="B69" s="1">
        <f>(B24/B23)*100</f>
        <v>132.39474558606724</v>
      </c>
    </row>
    <row r="70" spans="1:5" ht="15.75" thickBot="1">
      <c r="A70" s="5" t="s">
        <v>33</v>
      </c>
      <c r="B70" s="5">
        <f>(B18/B24)*100</f>
        <v>79.110892442179122</v>
      </c>
      <c r="C70" s="5"/>
      <c r="D70" s="5"/>
      <c r="E70" s="5"/>
    </row>
    <row r="71" spans="1:5" ht="15.75" thickTop="1"/>
    <row r="72" spans="1:5">
      <c r="A72" s="1" t="s">
        <v>35</v>
      </c>
    </row>
    <row r="73" spans="1:5">
      <c r="A73" s="1" t="s">
        <v>92</v>
      </c>
    </row>
    <row r="74" spans="1:5">
      <c r="A74" s="1" t="s">
        <v>84</v>
      </c>
    </row>
    <row r="78" spans="1:5">
      <c r="A78" s="1" t="s">
        <v>39</v>
      </c>
    </row>
    <row r="79" spans="1:5">
      <c r="A79" s="1" t="s">
        <v>40</v>
      </c>
    </row>
    <row r="80" spans="1:5">
      <c r="A80" s="1" t="s">
        <v>43</v>
      </c>
    </row>
    <row r="83" spans="1:1">
      <c r="A83" s="21" t="s">
        <v>130</v>
      </c>
    </row>
  </sheetData>
  <mergeCells count="3">
    <mergeCell ref="A2:D2"/>
    <mergeCell ref="A4:A5"/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83"/>
  <sheetViews>
    <sheetView topLeftCell="A56" workbookViewId="0">
      <selection activeCell="B64" sqref="B64"/>
    </sheetView>
  </sheetViews>
  <sheetFormatPr baseColWidth="10" defaultRowHeight="15"/>
  <cols>
    <col min="1" max="1" width="50.5703125" style="1" customWidth="1"/>
    <col min="2" max="3" width="15.28515625" style="1" bestFit="1" customWidth="1"/>
    <col min="4" max="4" width="21.85546875" style="1" bestFit="1" customWidth="1"/>
    <col min="5" max="5" width="11.42578125" style="1"/>
    <col min="6" max="6" width="15.28515625" style="1" bestFit="1" customWidth="1"/>
    <col min="7" max="16384" width="11.42578125" style="1"/>
  </cols>
  <sheetData>
    <row r="2" spans="1:4">
      <c r="A2" s="25" t="s">
        <v>102</v>
      </c>
      <c r="B2" s="25"/>
      <c r="C2" s="25"/>
      <c r="D2" s="25"/>
    </row>
    <row r="4" spans="1:4">
      <c r="A4" s="22" t="s">
        <v>0</v>
      </c>
      <c r="B4" s="2" t="s">
        <v>1</v>
      </c>
      <c r="C4" s="24" t="s">
        <v>2</v>
      </c>
      <c r="D4" s="24"/>
    </row>
    <row r="5" spans="1:4" ht="15.75" thickBot="1">
      <c r="A5" s="23"/>
      <c r="B5" s="3" t="s">
        <v>3</v>
      </c>
      <c r="C5" s="3" t="s">
        <v>4</v>
      </c>
      <c r="D5" s="3" t="s">
        <v>34</v>
      </c>
    </row>
    <row r="6" spans="1:4" ht="15.75" thickTop="1"/>
    <row r="7" spans="1:4">
      <c r="A7" s="4" t="s">
        <v>5</v>
      </c>
    </row>
    <row r="9" spans="1:4">
      <c r="A9" s="1" t="s">
        <v>6</v>
      </c>
    </row>
    <row r="10" spans="1:4">
      <c r="A10" s="1" t="s">
        <v>62</v>
      </c>
      <c r="B10" s="6">
        <f>SUM(C10:D10)</f>
        <v>3275</v>
      </c>
      <c r="C10" s="7">
        <v>2171</v>
      </c>
      <c r="D10" s="6">
        <v>1104</v>
      </c>
    </row>
    <row r="11" spans="1:4">
      <c r="A11" s="1" t="s">
        <v>103</v>
      </c>
      <c r="B11" s="7">
        <f>SUM(C11:D11)</f>
        <v>3405</v>
      </c>
      <c r="C11" s="7">
        <v>2258</v>
      </c>
      <c r="D11" s="6">
        <v>1147</v>
      </c>
    </row>
    <row r="12" spans="1:4">
      <c r="A12" s="1" t="s">
        <v>104</v>
      </c>
      <c r="B12" s="7">
        <f>SUM(C12:D12)</f>
        <v>3349</v>
      </c>
      <c r="C12" s="7">
        <v>2182</v>
      </c>
      <c r="D12" s="6">
        <v>1167</v>
      </c>
    </row>
    <row r="13" spans="1:4">
      <c r="A13" s="1" t="s">
        <v>78</v>
      </c>
      <c r="B13" s="6">
        <f>SUM(C13:D13)</f>
        <v>3405</v>
      </c>
      <c r="C13" s="6">
        <v>2258</v>
      </c>
      <c r="D13" s="6">
        <v>1147</v>
      </c>
    </row>
    <row r="15" spans="1:4">
      <c r="A15" s="1" t="s">
        <v>7</v>
      </c>
    </row>
    <row r="16" spans="1:4">
      <c r="A16" s="1" t="s">
        <v>62</v>
      </c>
      <c r="B16" s="7">
        <f>SUM(C16:D16)</f>
        <v>1246911657</v>
      </c>
      <c r="C16" s="7">
        <v>323821900</v>
      </c>
      <c r="D16" s="7">
        <v>923089757</v>
      </c>
    </row>
    <row r="17" spans="1:5">
      <c r="A17" s="1" t="s">
        <v>103</v>
      </c>
      <c r="B17" s="7">
        <f>SUM(C17:D17)</f>
        <v>1528502489</v>
      </c>
      <c r="C17" s="7">
        <v>355742100</v>
      </c>
      <c r="D17" s="7">
        <v>1172760389</v>
      </c>
    </row>
    <row r="18" spans="1:5">
      <c r="A18" s="1" t="s">
        <v>104</v>
      </c>
      <c r="B18" s="7">
        <f>SUM(C18:D18)</f>
        <v>1387441374.8400002</v>
      </c>
      <c r="C18" s="7">
        <v>326407980</v>
      </c>
      <c r="D18" s="7">
        <v>1061033394.84</v>
      </c>
    </row>
    <row r="19" spans="1:5">
      <c r="A19" s="1" t="s">
        <v>78</v>
      </c>
      <c r="B19" s="7">
        <f>SUM(C19:D19)</f>
        <v>5110947089</v>
      </c>
      <c r="C19" s="7">
        <v>1195118700</v>
      </c>
      <c r="D19" s="7">
        <v>3915828389</v>
      </c>
    </row>
    <row r="20" spans="1:5">
      <c r="A20" s="1" t="s">
        <v>105</v>
      </c>
      <c r="B20" s="7">
        <f>B18</f>
        <v>1387441374.8400002</v>
      </c>
      <c r="C20" s="7">
        <f t="shared" ref="C20:D20" si="0">C18</f>
        <v>326407980</v>
      </c>
      <c r="D20" s="7">
        <f t="shared" si="0"/>
        <v>1061033394.84</v>
      </c>
    </row>
    <row r="21" spans="1:5">
      <c r="B21" s="7"/>
      <c r="C21" s="7"/>
      <c r="D21" s="7"/>
    </row>
    <row r="22" spans="1:5">
      <c r="A22" s="1" t="s">
        <v>8</v>
      </c>
      <c r="B22" s="7"/>
      <c r="C22" s="7"/>
      <c r="D22" s="7"/>
    </row>
    <row r="23" spans="1:5">
      <c r="A23" s="1" t="s">
        <v>103</v>
      </c>
      <c r="B23" s="7">
        <f>B17</f>
        <v>1528502489</v>
      </c>
      <c r="C23" s="7"/>
      <c r="D23" s="7"/>
    </row>
    <row r="24" spans="1:5">
      <c r="A24" s="1" t="s">
        <v>104</v>
      </c>
      <c r="B24" s="7">
        <v>1030723058.9400001</v>
      </c>
      <c r="C24" s="7"/>
      <c r="D24" s="7"/>
    </row>
    <row r="26" spans="1:5">
      <c r="A26" s="1" t="s">
        <v>9</v>
      </c>
    </row>
    <row r="27" spans="1:5">
      <c r="A27" s="9" t="s">
        <v>63</v>
      </c>
      <c r="B27" s="9">
        <v>0.99</v>
      </c>
      <c r="C27" s="9">
        <v>0.99</v>
      </c>
      <c r="D27" s="9">
        <v>0.99</v>
      </c>
    </row>
    <row r="28" spans="1:5">
      <c r="A28" s="9" t="s">
        <v>106</v>
      </c>
      <c r="B28" s="9">
        <v>0.99</v>
      </c>
      <c r="C28" s="9">
        <v>0.99</v>
      </c>
      <c r="D28" s="9">
        <v>0.99</v>
      </c>
    </row>
    <row r="29" spans="1:5">
      <c r="A29" s="9" t="s">
        <v>10</v>
      </c>
      <c r="B29" s="16">
        <f>C29+D29</f>
        <v>40191</v>
      </c>
      <c r="C29" s="16">
        <v>33038</v>
      </c>
      <c r="D29" s="16">
        <v>7153</v>
      </c>
      <c r="E29" s="15"/>
    </row>
    <row r="31" spans="1:5">
      <c r="A31" s="1" t="s">
        <v>11</v>
      </c>
    </row>
    <row r="32" spans="1:5">
      <c r="A32" s="1" t="s">
        <v>73</v>
      </c>
      <c r="B32" s="1">
        <f>B16/B27</f>
        <v>1259506724.2424242</v>
      </c>
      <c r="C32" s="1">
        <f t="shared" ref="C32:D32" si="1">C16/C27</f>
        <v>327092828.28282827</v>
      </c>
      <c r="D32" s="1">
        <f t="shared" si="1"/>
        <v>932413895.95959592</v>
      </c>
    </row>
    <row r="33" spans="1:4">
      <c r="A33" s="1" t="s">
        <v>107</v>
      </c>
      <c r="B33" s="1">
        <f>B18/B28</f>
        <v>1401455934.1818182</v>
      </c>
      <c r="C33" s="1">
        <f t="shared" ref="C33:D33" si="2">C18/C28</f>
        <v>329705030.30303031</v>
      </c>
      <c r="D33" s="1">
        <f t="shared" si="2"/>
        <v>1071750903.8787879</v>
      </c>
    </row>
    <row r="34" spans="1:4">
      <c r="A34" s="1" t="s">
        <v>74</v>
      </c>
      <c r="B34" s="1">
        <f>B32/B10</f>
        <v>384582.20587554941</v>
      </c>
      <c r="C34" s="1">
        <f t="shared" ref="C34:D34" si="3">C32/C10</f>
        <v>150664.59156279516</v>
      </c>
      <c r="D34" s="1">
        <f t="shared" si="3"/>
        <v>844577.80431122822</v>
      </c>
    </row>
    <row r="35" spans="1:4">
      <c r="A35" s="1" t="s">
        <v>108</v>
      </c>
      <c r="B35" s="1">
        <f>B33/B12</f>
        <v>418469.97138901707</v>
      </c>
      <c r="C35" s="1">
        <f t="shared" ref="C35:D35" si="4">C33/C12</f>
        <v>151102.21370441353</v>
      </c>
      <c r="D35" s="1">
        <f t="shared" si="4"/>
        <v>918381.2372568876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8.472045980443383</v>
      </c>
      <c r="C40" s="1">
        <f t="shared" ref="C40:D40" si="5">C11/C29*100</f>
        <v>6.8345541497669346</v>
      </c>
      <c r="D40" s="1">
        <f t="shared" si="5"/>
        <v>16.035229973437719</v>
      </c>
    </row>
    <row r="41" spans="1:4">
      <c r="A41" s="1" t="s">
        <v>15</v>
      </c>
      <c r="B41" s="1">
        <f>B12/B29*100</f>
        <v>8.3327113035256648</v>
      </c>
      <c r="C41" s="1">
        <f t="shared" ref="C41:D41" si="6">C12/C29*100</f>
        <v>6.6045160118651243</v>
      </c>
      <c r="D41" s="1">
        <f t="shared" si="6"/>
        <v>16.314832937229134</v>
      </c>
    </row>
    <row r="43" spans="1:4">
      <c r="A43" s="1" t="s">
        <v>16</v>
      </c>
    </row>
    <row r="44" spans="1:4">
      <c r="A44" s="1" t="s">
        <v>17</v>
      </c>
      <c r="B44" s="1">
        <f>B12/B11*100</f>
        <v>98.355359765051404</v>
      </c>
      <c r="C44" s="1">
        <f t="shared" ref="C44:D44" si="7">C12/C11*100</f>
        <v>96.634189548272815</v>
      </c>
      <c r="D44" s="1">
        <f t="shared" si="7"/>
        <v>101.74367916303399</v>
      </c>
    </row>
    <row r="45" spans="1:4">
      <c r="A45" s="1" t="s">
        <v>18</v>
      </c>
      <c r="B45" s="1">
        <f>B18/B17*100</f>
        <v>90.77128659095041</v>
      </c>
      <c r="C45" s="1">
        <f t="shared" ref="C45:D45" si="8">C18/C17*100</f>
        <v>91.754105010343167</v>
      </c>
      <c r="D45" s="1">
        <f t="shared" si="8"/>
        <v>90.473160996231442</v>
      </c>
    </row>
    <row r="46" spans="1:4">
      <c r="A46" s="1" t="s">
        <v>19</v>
      </c>
      <c r="B46" s="1">
        <f>AVERAGE(B44:B45)</f>
        <v>94.5633231780009</v>
      </c>
      <c r="C46" s="1">
        <f t="shared" ref="C46:D46" si="9">AVERAGE(C44:C45)</f>
        <v>94.194147279307998</v>
      </c>
      <c r="D46" s="1">
        <f t="shared" si="9"/>
        <v>96.108420079632708</v>
      </c>
    </row>
    <row r="48" spans="1:4">
      <c r="A48" s="1" t="s">
        <v>20</v>
      </c>
    </row>
    <row r="49" spans="1:4">
      <c r="A49" s="1" t="s">
        <v>21</v>
      </c>
      <c r="B49" s="1">
        <f>(B12/B13)*100</f>
        <v>98.355359765051404</v>
      </c>
      <c r="C49" s="1">
        <f t="shared" ref="C49:D49" si="10">(C12/C13)*100</f>
        <v>96.634189548272815</v>
      </c>
      <c r="D49" s="1">
        <f t="shared" si="10"/>
        <v>101.74367916303399</v>
      </c>
    </row>
    <row r="50" spans="1:4">
      <c r="A50" s="1" t="s">
        <v>22</v>
      </c>
      <c r="B50" s="1">
        <f>B18/B19*100</f>
        <v>27.14646328125977</v>
      </c>
      <c r="C50" s="1">
        <f t="shared" ref="C50:D50" si="11">C18/C19*100</f>
        <v>27.311762421590423</v>
      </c>
      <c r="D50" s="1">
        <f t="shared" si="11"/>
        <v>27.096013651174331</v>
      </c>
    </row>
    <row r="51" spans="1:4">
      <c r="A51" s="1" t="s">
        <v>23</v>
      </c>
      <c r="B51" s="1">
        <f>(B49+B50)/2</f>
        <v>62.750911523155587</v>
      </c>
      <c r="C51" s="1">
        <f t="shared" ref="C51:D51" si="12">(C49+C50)/2</f>
        <v>61.972975984931622</v>
      </c>
      <c r="D51" s="1">
        <f t="shared" si="12"/>
        <v>64.41984640710416</v>
      </c>
    </row>
    <row r="53" spans="1:4">
      <c r="A53" s="1" t="s">
        <v>36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2.2595419847328158</v>
      </c>
      <c r="C57" s="1">
        <f t="shared" ref="C57:D57" si="13">((C12/C10)-1)*100</f>
        <v>0.5066789497927271</v>
      </c>
      <c r="D57" s="1">
        <f t="shared" si="13"/>
        <v>5.7065217391304435</v>
      </c>
    </row>
    <row r="58" spans="1:4">
      <c r="A58" s="1" t="s">
        <v>27</v>
      </c>
      <c r="B58" s="1">
        <f>((B33/B32)-1)*100</f>
        <v>11.270222477357116</v>
      </c>
      <c r="C58" s="1">
        <f t="shared" ref="C58:D58" si="14">((C33/C32)-1)*100</f>
        <v>0.79861182952729592</v>
      </c>
      <c r="D58" s="1">
        <f t="shared" si="14"/>
        <v>14.943686331035732</v>
      </c>
    </row>
    <row r="59" spans="1:4">
      <c r="A59" s="1" t="s">
        <v>28</v>
      </c>
      <c r="B59" s="1">
        <f>((B35/B34)-1)*100</f>
        <v>8.8115791619422179</v>
      </c>
      <c r="C59" s="1">
        <f t="shared" ref="C59:D59" si="15">((C35/C34)-1)*100</f>
        <v>0.29046117410802541</v>
      </c>
      <c r="D59" s="1">
        <f t="shared" si="15"/>
        <v>8.7385001794888062</v>
      </c>
    </row>
    <row r="61" spans="1:4">
      <c r="A61" s="1" t="s">
        <v>29</v>
      </c>
    </row>
    <row r="62" spans="1:4">
      <c r="A62" s="1" t="s">
        <v>44</v>
      </c>
      <c r="B62" s="1">
        <f t="shared" ref="B62:D63" si="16">B17/B11</f>
        <v>448899.40939794423</v>
      </c>
      <c r="C62" s="1">
        <f t="shared" si="16"/>
        <v>157547.43135518159</v>
      </c>
      <c r="D62" s="1">
        <f t="shared" si="16"/>
        <v>1022458.9267654752</v>
      </c>
    </row>
    <row r="63" spans="1:4">
      <c r="A63" s="1" t="s">
        <v>45</v>
      </c>
      <c r="B63" s="1">
        <f t="shared" si="16"/>
        <v>414285.27167512698</v>
      </c>
      <c r="C63" s="1">
        <f t="shared" si="16"/>
        <v>149591.19156736939</v>
      </c>
      <c r="D63" s="1">
        <f t="shared" si="16"/>
        <v>909197.42488431884</v>
      </c>
    </row>
    <row r="64" spans="1:4">
      <c r="A64" s="1" t="s">
        <v>30</v>
      </c>
      <c r="B64" s="1">
        <f>(B63/B62)*B46</f>
        <v>87.27164975744418</v>
      </c>
      <c r="C64" s="1">
        <f t="shared" ref="C64:D64" si="17">(C63/C62)*C46</f>
        <v>89.437286339613451</v>
      </c>
      <c r="D64" s="1">
        <f t="shared" si="17"/>
        <v>85.462140100367492</v>
      </c>
    </row>
    <row r="65" spans="1:5">
      <c r="A65" s="1" t="s">
        <v>41</v>
      </c>
      <c r="B65" s="1">
        <f>B17/(B11*3)</f>
        <v>149633.1364659814</v>
      </c>
      <c r="C65" s="1">
        <f t="shared" ref="C65:D66" si="18">C17/(C11*3)</f>
        <v>52515.810451727193</v>
      </c>
      <c r="D65" s="1">
        <f t="shared" si="18"/>
        <v>340819.6422551584</v>
      </c>
    </row>
    <row r="66" spans="1:5">
      <c r="A66" s="1" t="s">
        <v>42</v>
      </c>
      <c r="B66" s="1">
        <f>B18/(B12*3)</f>
        <v>138095.09055837564</v>
      </c>
      <c r="C66" s="1">
        <f t="shared" si="18"/>
        <v>49863.730522456462</v>
      </c>
      <c r="D66" s="1">
        <f t="shared" si="18"/>
        <v>303065.80829477293</v>
      </c>
    </row>
    <row r="68" spans="1:5">
      <c r="A68" s="1" t="s">
        <v>31</v>
      </c>
    </row>
    <row r="69" spans="1:5">
      <c r="A69" s="1" t="s">
        <v>32</v>
      </c>
      <c r="B69" s="1">
        <f>(B24/B23)*100</f>
        <v>67.433521787349875</v>
      </c>
    </row>
    <row r="70" spans="1:5">
      <c r="A70" s="1" t="s">
        <v>33</v>
      </c>
      <c r="B70" s="1">
        <f>(B18/B24)*100</f>
        <v>134.60855103667234</v>
      </c>
    </row>
    <row r="71" spans="1:5" ht="15.75" thickBot="1">
      <c r="A71" s="5"/>
      <c r="B71" s="5"/>
      <c r="C71" s="5"/>
      <c r="D71" s="5"/>
      <c r="E71" s="5"/>
    </row>
    <row r="72" spans="1:5" ht="15.75" thickTop="1"/>
    <row r="73" spans="1:5">
      <c r="A73" s="1" t="s">
        <v>35</v>
      </c>
    </row>
    <row r="74" spans="1:5">
      <c r="A74" s="1" t="s">
        <v>83</v>
      </c>
    </row>
    <row r="75" spans="1:5">
      <c r="A75" s="1" t="s">
        <v>84</v>
      </c>
    </row>
    <row r="79" spans="1:5">
      <c r="A79" s="1" t="s">
        <v>39</v>
      </c>
    </row>
    <row r="80" spans="1:5">
      <c r="A80" s="1" t="s">
        <v>40</v>
      </c>
    </row>
    <row r="81" spans="1:1">
      <c r="A81" s="1" t="s">
        <v>43</v>
      </c>
    </row>
    <row r="83" spans="1:1">
      <c r="A83" s="21" t="s">
        <v>130</v>
      </c>
    </row>
  </sheetData>
  <mergeCells count="3">
    <mergeCell ref="A2:D2"/>
    <mergeCell ref="A4:A5"/>
    <mergeCell ref="C4:D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84"/>
  <sheetViews>
    <sheetView topLeftCell="A64" zoomScale="80" zoomScaleNormal="80" workbookViewId="0">
      <selection activeCell="B64" sqref="B64"/>
    </sheetView>
  </sheetViews>
  <sheetFormatPr baseColWidth="10" defaultRowHeight="15"/>
  <cols>
    <col min="1" max="1" width="50.5703125" style="1" customWidth="1"/>
    <col min="2" max="2" width="16.5703125" style="1" customWidth="1"/>
    <col min="3" max="3" width="16.42578125" style="1" customWidth="1"/>
    <col min="4" max="4" width="21.85546875" style="1" bestFit="1" customWidth="1"/>
    <col min="5" max="16384" width="11.42578125" style="1"/>
  </cols>
  <sheetData>
    <row r="2" spans="1:5">
      <c r="A2" s="25" t="s">
        <v>109</v>
      </c>
      <c r="B2" s="25"/>
      <c r="C2" s="25"/>
      <c r="D2" s="25"/>
    </row>
    <row r="4" spans="1:5">
      <c r="A4" s="22" t="s">
        <v>0</v>
      </c>
      <c r="B4" s="2" t="s">
        <v>1</v>
      </c>
      <c r="C4" s="24" t="s">
        <v>2</v>
      </c>
      <c r="D4" s="24"/>
    </row>
    <row r="5" spans="1:5" ht="15.75" thickBot="1">
      <c r="A5" s="23"/>
      <c r="B5" s="3" t="s">
        <v>3</v>
      </c>
      <c r="C5" s="3" t="s">
        <v>4</v>
      </c>
      <c r="D5" s="3" t="s">
        <v>34</v>
      </c>
    </row>
    <row r="6" spans="1:5" ht="15.75" thickTop="1"/>
    <row r="7" spans="1:5">
      <c r="A7" s="4" t="s">
        <v>5</v>
      </c>
    </row>
    <row r="9" spans="1:5">
      <c r="A9" s="1" t="s">
        <v>6</v>
      </c>
    </row>
    <row r="10" spans="1:5">
      <c r="A10" s="1" t="s">
        <v>64</v>
      </c>
      <c r="B10" s="6">
        <f>SUM(C10:D10)</f>
        <v>3174</v>
      </c>
      <c r="C10" s="6">
        <f>+'II Trimestre'!C10</f>
        <v>2120</v>
      </c>
      <c r="D10" s="6">
        <f>+'II Trimestre'!D10</f>
        <v>1054</v>
      </c>
    </row>
    <row r="11" spans="1:5">
      <c r="A11" s="1" t="s">
        <v>110</v>
      </c>
      <c r="B11" s="7">
        <f>SUM(C11:D11)</f>
        <v>3202</v>
      </c>
      <c r="C11" s="6">
        <f>+'II Trimestre'!C11</f>
        <v>2128</v>
      </c>
      <c r="D11" s="6">
        <f>+'II Trimestre'!D11</f>
        <v>1074</v>
      </c>
    </row>
    <row r="12" spans="1:5">
      <c r="A12" s="1" t="s">
        <v>111</v>
      </c>
      <c r="B12" s="7">
        <f>SUM(C12:D12)</f>
        <v>3182</v>
      </c>
      <c r="C12" s="6">
        <f>+'II Trimestre'!C12</f>
        <v>2096</v>
      </c>
      <c r="D12" s="6">
        <f>+'II Trimestre'!D12</f>
        <v>1086</v>
      </c>
    </row>
    <row r="13" spans="1:5">
      <c r="A13" s="1" t="s">
        <v>78</v>
      </c>
      <c r="B13" s="6">
        <f>SUM(C13:D13)</f>
        <v>3207</v>
      </c>
      <c r="C13" s="6">
        <f>+'II Trimestre'!C13</f>
        <v>2133</v>
      </c>
      <c r="D13" s="6">
        <f>+'II Trimestre'!D13</f>
        <v>1074</v>
      </c>
    </row>
    <row r="15" spans="1:5">
      <c r="A15" s="1" t="s">
        <v>7</v>
      </c>
    </row>
    <row r="16" spans="1:5">
      <c r="A16" s="1" t="s">
        <v>64</v>
      </c>
      <c r="B16" s="19">
        <f>SUM(C16:D16)</f>
        <v>2121579325</v>
      </c>
      <c r="C16" s="19">
        <f>+'I Trimestre'!C16+'II Trimestre'!C16</f>
        <v>509161100</v>
      </c>
      <c r="D16" s="19">
        <f>+'I Trimestre'!D16+'II Trimestre'!D16</f>
        <v>1612418225</v>
      </c>
      <c r="E16" s="15"/>
    </row>
    <row r="17" spans="1:5">
      <c r="A17" s="1" t="s">
        <v>110</v>
      </c>
      <c r="B17" s="1">
        <f>SUM(C17:D17)</f>
        <v>2309084700</v>
      </c>
      <c r="C17" s="1">
        <f>+'I Trimestre'!C17+'II Trimestre'!C17</f>
        <v>510779700</v>
      </c>
      <c r="D17" s="1">
        <f>+'I Trimestre'!D17+'II Trimestre'!D17</f>
        <v>1798305000</v>
      </c>
    </row>
    <row r="18" spans="1:5">
      <c r="A18" s="1" t="s">
        <v>112</v>
      </c>
      <c r="B18" s="1">
        <f>SUM(C18:D18)</f>
        <v>2304527827</v>
      </c>
      <c r="C18" s="1">
        <f>+'I Trimestre'!C18+'II Trimestre'!C18</f>
        <v>502777260</v>
      </c>
      <c r="D18" s="1">
        <f>+'I Trimestre'!D18+'II Trimestre'!D18</f>
        <v>1801750567</v>
      </c>
    </row>
    <row r="19" spans="1:5">
      <c r="A19" s="1" t="s">
        <v>78</v>
      </c>
      <c r="B19" s="1">
        <f>SUM(C19:D19)</f>
        <v>4846947089</v>
      </c>
      <c r="C19" s="1">
        <f>'II Trimestre'!C19</f>
        <v>1168118700</v>
      </c>
      <c r="D19" s="1">
        <f>'II Trimestre'!D19</f>
        <v>3678828389</v>
      </c>
    </row>
    <row r="20" spans="1:5">
      <c r="A20" s="1" t="s">
        <v>113</v>
      </c>
      <c r="B20" s="1">
        <f>SUM(C20:D20)</f>
        <v>2304527827</v>
      </c>
      <c r="C20" s="1">
        <f>+'I Trimestre'!C20+'II Trimestre'!C20</f>
        <v>502777260</v>
      </c>
      <c r="D20" s="1">
        <f>+'I Trimestre'!D20+'II Trimestre'!D20</f>
        <v>1801750567</v>
      </c>
    </row>
    <row r="22" spans="1:5">
      <c r="A22" s="1" t="s">
        <v>8</v>
      </c>
    </row>
    <row r="23" spans="1:5">
      <c r="A23" s="1" t="s">
        <v>114</v>
      </c>
      <c r="B23" s="1">
        <f>B17</f>
        <v>2309084700</v>
      </c>
    </row>
    <row r="24" spans="1:5">
      <c r="A24" s="1" t="s">
        <v>112</v>
      </c>
      <c r="B24" s="1">
        <f>'I Trimestre'!B24+'II Trimestre'!B24</f>
        <v>2309084700</v>
      </c>
    </row>
    <row r="26" spans="1:5">
      <c r="A26" s="1" t="s">
        <v>9</v>
      </c>
    </row>
    <row r="27" spans="1:5">
      <c r="A27" s="1" t="s">
        <v>65</v>
      </c>
      <c r="B27" s="1">
        <v>1</v>
      </c>
      <c r="C27" s="1">
        <v>1</v>
      </c>
      <c r="D27" s="1">
        <v>1</v>
      </c>
    </row>
    <row r="28" spans="1:5">
      <c r="A28" s="1" t="s">
        <v>115</v>
      </c>
      <c r="B28" s="1">
        <v>0.99</v>
      </c>
      <c r="C28" s="1">
        <v>0.99</v>
      </c>
      <c r="D28" s="1">
        <v>0.99</v>
      </c>
    </row>
    <row r="29" spans="1:5">
      <c r="A29" s="1" t="s">
        <v>10</v>
      </c>
      <c r="B29" s="20">
        <f>SUM(C29:D29)</f>
        <v>40191</v>
      </c>
      <c r="C29" s="20">
        <v>33038</v>
      </c>
      <c r="D29" s="20">
        <v>7153</v>
      </c>
      <c r="E29" s="15"/>
    </row>
    <row r="31" spans="1:5">
      <c r="A31" s="1" t="s">
        <v>11</v>
      </c>
    </row>
    <row r="32" spans="1:5">
      <c r="A32" s="1" t="s">
        <v>70</v>
      </c>
      <c r="B32" s="1">
        <f>B16/B27</f>
        <v>2121579325</v>
      </c>
      <c r="C32" s="1">
        <f>C16/C27</f>
        <v>509161100</v>
      </c>
      <c r="D32" s="1">
        <f>D16/D27</f>
        <v>1612418225</v>
      </c>
    </row>
    <row r="33" spans="1:4">
      <c r="A33" s="1" t="s">
        <v>116</v>
      </c>
      <c r="B33" s="1">
        <f>B18/B28</f>
        <v>2327805885.8585858</v>
      </c>
      <c r="C33" s="1">
        <f>C18/C28</f>
        <v>507855818.18181819</v>
      </c>
      <c r="D33" s="1">
        <f>D18/D28</f>
        <v>1819950067.6767676</v>
      </c>
    </row>
    <row r="34" spans="1:4">
      <c r="A34" s="1" t="s">
        <v>71</v>
      </c>
      <c r="B34" s="1">
        <f>B32/B10</f>
        <v>668424.48802772525</v>
      </c>
      <c r="C34" s="1">
        <f>C32/C10</f>
        <v>240170.33018867925</v>
      </c>
      <c r="D34" s="1">
        <f>D32/D10</f>
        <v>1529808.5626185958</v>
      </c>
    </row>
    <row r="35" spans="1:4">
      <c r="A35" s="1" t="s">
        <v>117</v>
      </c>
      <c r="B35" s="1">
        <f>B33/B12</f>
        <v>731554.33245084411</v>
      </c>
      <c r="C35" s="1">
        <f>C33/C12</f>
        <v>242297.62317834838</v>
      </c>
      <c r="D35" s="1">
        <f>D33/D12</f>
        <v>1675828.7915992334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7.9669577766166553</v>
      </c>
      <c r="C40" s="1">
        <f>C11/C29*100</f>
        <v>6.4410678612506809</v>
      </c>
      <c r="D40" s="1">
        <f>D11/D29*100</f>
        <v>15.014679155599051</v>
      </c>
    </row>
    <row r="41" spans="1:4">
      <c r="A41" s="1" t="s">
        <v>15</v>
      </c>
      <c r="B41" s="1">
        <f>B12/B29*100</f>
        <v>7.917195392003185</v>
      </c>
      <c r="C41" s="1">
        <f>C12/C29*100</f>
        <v>6.3442096979236027</v>
      </c>
      <c r="D41" s="1">
        <f>D12/D29*100</f>
        <v>15.182440933873901</v>
      </c>
    </row>
    <row r="43" spans="1:4">
      <c r="A43" s="1" t="s">
        <v>16</v>
      </c>
    </row>
    <row r="44" spans="1:4">
      <c r="A44" s="1" t="s">
        <v>17</v>
      </c>
      <c r="B44" s="1">
        <f>B12/B11*100</f>
        <v>99.375390381011869</v>
      </c>
      <c r="C44" s="1">
        <f>C12/C11*100</f>
        <v>98.496240601503757</v>
      </c>
      <c r="D44" s="1">
        <f>D12/D11*100</f>
        <v>101.1173184357542</v>
      </c>
    </row>
    <row r="45" spans="1:4">
      <c r="A45" s="1" t="s">
        <v>18</v>
      </c>
      <c r="B45" s="1">
        <f>B18/B17*100</f>
        <v>99.802654575642023</v>
      </c>
      <c r="C45" s="1">
        <f>C18/C17*100</f>
        <v>98.433289341765146</v>
      </c>
      <c r="D45" s="1">
        <f>D18/D17*100</f>
        <v>100.19160081298779</v>
      </c>
    </row>
    <row r="46" spans="1:4">
      <c r="A46" s="1" t="s">
        <v>19</v>
      </c>
      <c r="B46" s="1">
        <f>AVERAGE(B44:B45)</f>
        <v>99.589022478326939</v>
      </c>
      <c r="C46" s="1">
        <f>AVERAGE(C44:C45)</f>
        <v>98.464764971634452</v>
      </c>
      <c r="D46" s="1">
        <f>AVERAGE(D44:D45)</f>
        <v>100.65445962437099</v>
      </c>
    </row>
    <row r="48" spans="1:4">
      <c r="A48" s="1" t="s">
        <v>20</v>
      </c>
    </row>
    <row r="49" spans="1:4">
      <c r="A49" s="1" t="s">
        <v>21</v>
      </c>
      <c r="B49" s="1">
        <f>(B12/B13)*100</f>
        <v>99.220455254131593</v>
      </c>
      <c r="C49" s="1">
        <f t="shared" ref="C49:D49" si="0">(C12/C13)*100</f>
        <v>98.265353961556485</v>
      </c>
      <c r="D49" s="1">
        <f t="shared" si="0"/>
        <v>101.1173184357542</v>
      </c>
    </row>
    <row r="50" spans="1:4">
      <c r="A50" s="1" t="s">
        <v>22</v>
      </c>
      <c r="B50" s="1">
        <f>B18/B19*100</f>
        <v>47.545966248116393</v>
      </c>
      <c r="C50" s="1">
        <f>C18/C19*100</f>
        <v>43.041624108919748</v>
      </c>
      <c r="D50" s="1">
        <f>D18/D19*100</f>
        <v>48.976205913474594</v>
      </c>
    </row>
    <row r="51" spans="1:4">
      <c r="A51" s="1" t="s">
        <v>23</v>
      </c>
      <c r="B51" s="1">
        <f>(B49+B50)/2</f>
        <v>73.383210751123997</v>
      </c>
      <c r="C51" s="1">
        <f>(C49+C50)/2</f>
        <v>70.653489035238124</v>
      </c>
      <c r="D51" s="1">
        <f>(D49+D50)/2</f>
        <v>75.0467621746144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0.2520478890989386</v>
      </c>
      <c r="C57" s="1">
        <f>((C12/C10)-1)*100</f>
        <v>-1.132075471698113</v>
      </c>
      <c r="D57" s="1">
        <f>((D12/D10)-1)*100</f>
        <v>3.0360531309297834</v>
      </c>
    </row>
    <row r="58" spans="1:4">
      <c r="A58" s="1" t="s">
        <v>27</v>
      </c>
      <c r="B58" s="1">
        <f>((B33/B32)-1)*100</f>
        <v>9.720426591100285</v>
      </c>
      <c r="C58" s="1">
        <f>((C33/C32)-1)*100</f>
        <v>-0.25635929731901985</v>
      </c>
      <c r="D58" s="1">
        <f>((D33/D32)-1)*100</f>
        <v>12.870844515340774</v>
      </c>
    </row>
    <row r="59" spans="1:4">
      <c r="A59" s="1" t="s">
        <v>28</v>
      </c>
      <c r="B59" s="1">
        <f>((B35/B34)-1)*100</f>
        <v>9.4445738529705494</v>
      </c>
      <c r="C59" s="1">
        <f>((C35/C34)-1)*100</f>
        <v>0.88574345881855532</v>
      </c>
      <c r="D59" s="1">
        <f>((D35/D34)-1)*100</f>
        <v>9.5450001097322037</v>
      </c>
    </row>
    <row r="61" spans="1:4">
      <c r="A61" s="1" t="s">
        <v>29</v>
      </c>
    </row>
    <row r="62" spans="1:4">
      <c r="A62" s="1" t="s">
        <v>46</v>
      </c>
      <c r="B62" s="1">
        <f t="shared" ref="B62:D63" si="1">B17/B11</f>
        <v>721138.25733916298</v>
      </c>
      <c r="C62" s="1">
        <f t="shared" si="1"/>
        <v>240028.0545112782</v>
      </c>
      <c r="D62" s="1">
        <f t="shared" si="1"/>
        <v>1674399.4413407822</v>
      </c>
    </row>
    <row r="63" spans="1:4">
      <c r="A63" s="1" t="s">
        <v>47</v>
      </c>
      <c r="B63" s="1">
        <f t="shared" si="1"/>
        <v>724238.78912633564</v>
      </c>
      <c r="C63" s="1">
        <f t="shared" si="1"/>
        <v>239874.6469465649</v>
      </c>
      <c r="D63" s="1">
        <f t="shared" si="1"/>
        <v>1659070.5036832413</v>
      </c>
    </row>
    <row r="64" spans="1:4">
      <c r="A64" s="1" t="s">
        <v>30</v>
      </c>
      <c r="B64" s="1">
        <f>(B63/B62)*B46</f>
        <v>100.01720518352251</v>
      </c>
      <c r="C64" s="1">
        <f t="shared" ref="C64:D64" si="2">(C63/C62)*C46</f>
        <v>98.40183382870984</v>
      </c>
      <c r="D64" s="1">
        <f t="shared" si="2"/>
        <v>99.732979421713992</v>
      </c>
    </row>
    <row r="65" spans="1:5">
      <c r="A65" s="1" t="s">
        <v>41</v>
      </c>
      <c r="B65" s="1">
        <f>B17/(B11*6)</f>
        <v>120189.70955652717</v>
      </c>
      <c r="C65" s="1">
        <f t="shared" ref="C65:D65" si="3">C17/(C11*6)</f>
        <v>40004.675751879702</v>
      </c>
      <c r="D65" s="1">
        <f t="shared" si="3"/>
        <v>279066.573556797</v>
      </c>
    </row>
    <row r="66" spans="1:5">
      <c r="A66" s="1" t="s">
        <v>42</v>
      </c>
      <c r="B66" s="1">
        <f>B18/(B12*6)</f>
        <v>120706.46485438927</v>
      </c>
      <c r="C66" s="1">
        <f t="shared" ref="C66:D66" si="4">C18/(C12*6)</f>
        <v>39979.107824427483</v>
      </c>
      <c r="D66" s="1">
        <f t="shared" si="4"/>
        <v>276511.75061387353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</v>
      </c>
    </row>
    <row r="70" spans="1:5">
      <c r="A70" s="1" t="s">
        <v>33</v>
      </c>
      <c r="B70" s="1">
        <f>(B18/B24)*100</f>
        <v>99.802654575642023</v>
      </c>
    </row>
    <row r="71" spans="1:5" ht="15.75" thickBot="1">
      <c r="A71" s="5"/>
      <c r="B71" s="5"/>
      <c r="C71" s="5"/>
      <c r="D71" s="5"/>
      <c r="E71" s="5"/>
    </row>
    <row r="72" spans="1:5" ht="15.75" thickTop="1"/>
    <row r="73" spans="1:5">
      <c r="A73" s="1" t="s">
        <v>35</v>
      </c>
    </row>
    <row r="74" spans="1:5">
      <c r="A74" s="1" t="s">
        <v>92</v>
      </c>
    </row>
    <row r="75" spans="1:5">
      <c r="A75" s="1" t="s">
        <v>84</v>
      </c>
    </row>
    <row r="79" spans="1:5">
      <c r="A79" s="1" t="s">
        <v>39</v>
      </c>
    </row>
    <row r="80" spans="1:5">
      <c r="A80" s="1" t="s">
        <v>40</v>
      </c>
    </row>
    <row r="81" spans="1:1">
      <c r="A81" s="1" t="s">
        <v>43</v>
      </c>
    </row>
    <row r="84" spans="1:1">
      <c r="A84" s="21" t="s">
        <v>130</v>
      </c>
    </row>
  </sheetData>
  <mergeCells count="3">
    <mergeCell ref="A2:D2"/>
    <mergeCell ref="A4:A5"/>
    <mergeCell ref="C4:D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83"/>
  <sheetViews>
    <sheetView topLeftCell="A68" workbookViewId="0">
      <selection activeCell="B64" sqref="B64"/>
    </sheetView>
  </sheetViews>
  <sheetFormatPr baseColWidth="10" defaultRowHeight="15"/>
  <cols>
    <col min="1" max="1" width="50.5703125" style="1" customWidth="1"/>
    <col min="2" max="3" width="15.28515625" style="1" bestFit="1" customWidth="1"/>
    <col min="4" max="4" width="21.85546875" style="1" bestFit="1" customWidth="1"/>
    <col min="5" max="16384" width="11.42578125" style="1"/>
  </cols>
  <sheetData>
    <row r="2" spans="1:4">
      <c r="A2" s="25" t="s">
        <v>118</v>
      </c>
      <c r="B2" s="25"/>
      <c r="C2" s="25"/>
      <c r="D2" s="25"/>
    </row>
    <row r="4" spans="1:4">
      <c r="A4" s="22" t="s">
        <v>0</v>
      </c>
      <c r="B4" s="2" t="s">
        <v>1</v>
      </c>
      <c r="C4" s="24" t="s">
        <v>2</v>
      </c>
      <c r="D4" s="24"/>
    </row>
    <row r="5" spans="1:4" ht="15.75" thickBot="1">
      <c r="A5" s="23"/>
      <c r="B5" s="3" t="s">
        <v>3</v>
      </c>
      <c r="C5" s="3" t="s">
        <v>4</v>
      </c>
      <c r="D5" s="3" t="s">
        <v>34</v>
      </c>
    </row>
    <row r="6" spans="1:4" ht="15.75" thickTop="1"/>
    <row r="7" spans="1:4">
      <c r="A7" s="4" t="s">
        <v>5</v>
      </c>
    </row>
    <row r="9" spans="1:4">
      <c r="A9" s="1" t="s">
        <v>6</v>
      </c>
    </row>
    <row r="10" spans="1:4">
      <c r="A10" s="1" t="s">
        <v>66</v>
      </c>
      <c r="B10" s="6">
        <f>SUM(C10:D10)</f>
        <v>3222</v>
      </c>
      <c r="C10" s="6">
        <f>+'III Trimestre'!C10</f>
        <v>2146</v>
      </c>
      <c r="D10" s="6">
        <f>'III Trimestre'!D10</f>
        <v>1076</v>
      </c>
    </row>
    <row r="11" spans="1:4">
      <c r="A11" s="1" t="s">
        <v>119</v>
      </c>
      <c r="B11" s="7">
        <f>SUM(C11:D11)</f>
        <v>3207</v>
      </c>
      <c r="C11" s="6">
        <f>+'III Trimestre'!C11</f>
        <v>2133</v>
      </c>
      <c r="D11" s="6">
        <f>+'III Trimestre'!D11</f>
        <v>1074</v>
      </c>
    </row>
    <row r="12" spans="1:4">
      <c r="A12" s="1" t="s">
        <v>120</v>
      </c>
      <c r="B12" s="7">
        <f>SUM(C12:D12)</f>
        <v>3286</v>
      </c>
      <c r="C12" s="6">
        <f>+'III Trimestre'!C12</f>
        <v>2153</v>
      </c>
      <c r="D12" s="6">
        <f>+'III Trimestre'!D12</f>
        <v>1133</v>
      </c>
    </row>
    <row r="13" spans="1:4">
      <c r="A13" s="1" t="s">
        <v>78</v>
      </c>
      <c r="B13" s="6">
        <f>SUM(C13:D13)</f>
        <v>3405</v>
      </c>
      <c r="C13" s="6">
        <f>+'III Trimestre'!C13</f>
        <v>2258</v>
      </c>
      <c r="D13" s="6">
        <f>+'III Trimestre'!D13</f>
        <v>1147</v>
      </c>
    </row>
    <row r="15" spans="1:4">
      <c r="A15" s="1" t="s">
        <v>7</v>
      </c>
    </row>
    <row r="16" spans="1:4">
      <c r="A16" s="1" t="s">
        <v>66</v>
      </c>
      <c r="B16" s="1">
        <f>SUM(C16:D16)</f>
        <v>3317631182</v>
      </c>
      <c r="C16" s="1">
        <f>+'I Trimestre'!C16+'II Trimestre'!C16+'III Trimestre'!C16</f>
        <v>832567000</v>
      </c>
      <c r="D16" s="1">
        <f>+'I Trimestre'!D16+'II Trimestre'!D16+'III Trimestre'!D16</f>
        <v>2485064182</v>
      </c>
    </row>
    <row r="17" spans="1:8">
      <c r="A17" s="1" t="s">
        <v>119</v>
      </c>
      <c r="B17" s="1">
        <f>SUM(C17:D17)</f>
        <v>3582444600</v>
      </c>
      <c r="C17" s="1">
        <f>+'I Trimestre'!C17+'II Trimestre'!C17+'III Trimestre'!C17</f>
        <v>839376600</v>
      </c>
      <c r="D17" s="1">
        <f>+'I Trimestre'!D17+'II Trimestre'!D17+'III Trimestre'!D17</f>
        <v>2743068000</v>
      </c>
    </row>
    <row r="18" spans="1:8">
      <c r="A18" s="1" t="s">
        <v>120</v>
      </c>
      <c r="B18" s="1">
        <f>SUM(C18:D18)</f>
        <v>3638227984.0999999</v>
      </c>
      <c r="C18" s="1">
        <f>+'I Trimestre'!C18+'II Trimestre'!C18+'III Trimestre'!C18</f>
        <v>829252340</v>
      </c>
      <c r="D18" s="1">
        <f>+'I Trimestre'!D18+'II Trimestre'!D18+'III Trimestre'!D18</f>
        <v>2808975644.0999999</v>
      </c>
    </row>
    <row r="19" spans="1:8">
      <c r="A19" s="1" t="s">
        <v>78</v>
      </c>
      <c r="B19" s="1">
        <f>SUM(C19:D19)</f>
        <v>5110947089</v>
      </c>
      <c r="C19" s="1">
        <f>+'III Trimestre'!C19</f>
        <v>1195118700</v>
      </c>
      <c r="D19" s="1">
        <f>+'III Trimestre'!D19</f>
        <v>3915828389</v>
      </c>
    </row>
    <row r="20" spans="1:8">
      <c r="A20" s="1" t="s">
        <v>121</v>
      </c>
      <c r="B20" s="17">
        <f>SUM(C20:D20)</f>
        <v>3638227984.0999999</v>
      </c>
      <c r="C20" s="17">
        <f>+'I Trimestre'!C20+'II Trimestre'!C20+'III Trimestre'!C20</f>
        <v>829252340</v>
      </c>
      <c r="D20" s="17">
        <f>+'I Trimestre'!D20+'II Trimestre'!D20+'III Trimestre'!D20</f>
        <v>2808975644.0999999</v>
      </c>
      <c r="E20" s="15"/>
      <c r="F20" s="15"/>
      <c r="G20" s="15"/>
      <c r="H20" s="15"/>
    </row>
    <row r="22" spans="1:8">
      <c r="A22" s="1" t="s">
        <v>8</v>
      </c>
    </row>
    <row r="23" spans="1:8">
      <c r="A23" s="1" t="s">
        <v>119</v>
      </c>
      <c r="B23" s="1">
        <f>B17</f>
        <v>3582444600</v>
      </c>
    </row>
    <row r="24" spans="1:8">
      <c r="A24" s="1" t="s">
        <v>120</v>
      </c>
      <c r="B24" s="1">
        <f>'I Trimestre'!B24+'II Trimestre'!B24+'III Trimestre'!B24</f>
        <v>3994946300</v>
      </c>
    </row>
    <row r="26" spans="1:8">
      <c r="A26" s="1" t="s">
        <v>9</v>
      </c>
    </row>
    <row r="27" spans="1:8">
      <c r="A27" s="9" t="s">
        <v>67</v>
      </c>
      <c r="B27" s="9">
        <v>0.99</v>
      </c>
      <c r="C27" s="9">
        <v>0.99</v>
      </c>
      <c r="D27" s="9">
        <v>0.99</v>
      </c>
    </row>
    <row r="28" spans="1:8">
      <c r="A28" s="9" t="s">
        <v>122</v>
      </c>
      <c r="B28" s="9">
        <v>0.99</v>
      </c>
      <c r="C28" s="9">
        <v>0.99</v>
      </c>
      <c r="D28" s="9">
        <v>0.99</v>
      </c>
    </row>
    <row r="29" spans="1:8">
      <c r="A29" s="9" t="s">
        <v>10</v>
      </c>
      <c r="B29" s="16">
        <f>C29+D29</f>
        <v>40191</v>
      </c>
      <c r="C29" s="6">
        <v>33038</v>
      </c>
      <c r="D29" s="6">
        <v>7153</v>
      </c>
      <c r="E29" s="15"/>
    </row>
    <row r="31" spans="1:8">
      <c r="A31" s="1" t="s">
        <v>11</v>
      </c>
    </row>
    <row r="32" spans="1:8">
      <c r="A32" s="1" t="s">
        <v>68</v>
      </c>
      <c r="B32" s="1">
        <f>B16/B27</f>
        <v>3351142608.0808082</v>
      </c>
      <c r="C32" s="1">
        <f t="shared" ref="C32:D32" si="0">C16/C27</f>
        <v>840976767.67676771</v>
      </c>
      <c r="D32" s="1">
        <f t="shared" si="0"/>
        <v>2510165840.4040403</v>
      </c>
    </row>
    <row r="33" spans="1:4">
      <c r="A33" s="1" t="s">
        <v>123</v>
      </c>
      <c r="B33" s="1">
        <f>B18/B28</f>
        <v>3674977761.7171717</v>
      </c>
      <c r="C33" s="1">
        <f t="shared" ref="C33:D33" si="1">C18/C28</f>
        <v>837628626.26262629</v>
      </c>
      <c r="D33" s="1">
        <f t="shared" si="1"/>
        <v>2837349135.4545455</v>
      </c>
    </row>
    <row r="34" spans="1:4">
      <c r="A34" s="1" t="s">
        <v>69</v>
      </c>
      <c r="B34" s="1">
        <f>B32/B10</f>
        <v>1040081.5046805736</v>
      </c>
      <c r="C34" s="1">
        <f t="shared" ref="C34:D34" si="2">C32/C10</f>
        <v>391881.06601899705</v>
      </c>
      <c r="D34" s="1">
        <f t="shared" si="2"/>
        <v>2332867.8814163944</v>
      </c>
    </row>
    <row r="35" spans="1:4">
      <c r="A35" s="1" t="s">
        <v>124</v>
      </c>
      <c r="B35" s="1">
        <f>B33/B12</f>
        <v>1118374.2427623773</v>
      </c>
      <c r="C35" s="1">
        <f t="shared" ref="C35:D35" si="3">C33/C12</f>
        <v>389051.84684748086</v>
      </c>
      <c r="D35" s="1">
        <f t="shared" si="3"/>
        <v>2504279.9077268718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7.9793983727700235</v>
      </c>
      <c r="C40" s="1">
        <f>C11/C29*100</f>
        <v>6.4562019492705378</v>
      </c>
      <c r="D40" s="1">
        <f>D11/D29*100</f>
        <v>15.014679155599051</v>
      </c>
    </row>
    <row r="41" spans="1:4">
      <c r="A41" s="1" t="s">
        <v>15</v>
      </c>
      <c r="B41" s="1">
        <f>B12/B29*100</f>
        <v>8.1759597919932325</v>
      </c>
      <c r="C41" s="1">
        <f>C12/C29*100</f>
        <v>6.5167383013499602</v>
      </c>
      <c r="D41" s="1">
        <f>D12/D29*100</f>
        <v>15.839507898783728</v>
      </c>
    </row>
    <row r="43" spans="1:4">
      <c r="A43" s="1" t="s">
        <v>16</v>
      </c>
    </row>
    <row r="44" spans="1:4">
      <c r="A44" s="1" t="s">
        <v>17</v>
      </c>
      <c r="B44" s="1">
        <f>B12/B11*100</f>
        <v>102.46336139694418</v>
      </c>
      <c r="C44" s="1">
        <f t="shared" ref="C44:D44" si="4">C12/C11*100</f>
        <v>100.93764650726675</v>
      </c>
      <c r="D44" s="1">
        <f t="shared" si="4"/>
        <v>105.49348230912476</v>
      </c>
    </row>
    <row r="45" spans="1:4">
      <c r="A45" s="1" t="s">
        <v>18</v>
      </c>
      <c r="B45" s="1">
        <f>B18/B17*100</f>
        <v>101.5571318004471</v>
      </c>
      <c r="C45" s="1">
        <f t="shared" ref="C45:D45" si="5">C18/C17*100</f>
        <v>98.793835806240011</v>
      </c>
      <c r="D45" s="1">
        <f t="shared" si="5"/>
        <v>102.40269815039218</v>
      </c>
    </row>
    <row r="46" spans="1:4">
      <c r="A46" s="1" t="s">
        <v>19</v>
      </c>
      <c r="B46" s="1">
        <f>AVERAGE(B44:B45)</f>
        <v>102.01024659869563</v>
      </c>
      <c r="C46" s="1">
        <f>AVERAGE(C44:C45)</f>
        <v>99.865741156753387</v>
      </c>
      <c r="D46" s="1">
        <f>AVERAGE(D44:D45)</f>
        <v>103.94809022975846</v>
      </c>
    </row>
    <row r="48" spans="1:4">
      <c r="A48" s="1" t="s">
        <v>20</v>
      </c>
    </row>
    <row r="49" spans="1:4">
      <c r="A49" s="1" t="s">
        <v>21</v>
      </c>
      <c r="B49" s="1">
        <f>(B12/B13)*100</f>
        <v>96.505139500734217</v>
      </c>
      <c r="C49" s="1">
        <f t="shared" ref="C49:D49" si="6">(C12/C13)*100</f>
        <v>95.349867139061118</v>
      </c>
      <c r="D49" s="1">
        <f t="shared" si="6"/>
        <v>98.7794245858762</v>
      </c>
    </row>
    <row r="50" spans="1:4">
      <c r="A50" s="1" t="s">
        <v>22</v>
      </c>
      <c r="B50" s="1">
        <f>B18/B19*100</f>
        <v>71.185005846183586</v>
      </c>
      <c r="C50" s="1">
        <f>C18/C19*100</f>
        <v>69.386609045611962</v>
      </c>
      <c r="D50" s="1">
        <f>D18/D19*100</f>
        <v>71.733880166728625</v>
      </c>
    </row>
    <row r="51" spans="1:4">
      <c r="A51" s="1" t="s">
        <v>23</v>
      </c>
      <c r="B51" s="1">
        <f>(B49+B50)/2</f>
        <v>83.845072673458901</v>
      </c>
      <c r="C51" s="1">
        <f t="shared" ref="C51:D51" si="7">(C49+C50)/2</f>
        <v>82.36823809233654</v>
      </c>
      <c r="D51" s="1">
        <f t="shared" si="7"/>
        <v>85.256652376302412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1.9863438857852245</v>
      </c>
      <c r="C57" s="1">
        <f t="shared" ref="C57:D57" si="8">((C12/C10)-1)*100</f>
        <v>0.32618825722274813</v>
      </c>
      <c r="D57" s="1">
        <f t="shared" si="8"/>
        <v>5.2973977695167207</v>
      </c>
    </row>
    <row r="58" spans="1:4">
      <c r="A58" s="1" t="s">
        <v>27</v>
      </c>
      <c r="B58" s="1">
        <f>((B33/B32)-1)*100</f>
        <v>9.6634250316737003</v>
      </c>
      <c r="C58" s="1">
        <f>((C33/C32)-1)*100</f>
        <v>-0.39812531604063173</v>
      </c>
      <c r="D58" s="1">
        <f>((D33/D32)-1)*100</f>
        <v>13.034329835268622</v>
      </c>
    </row>
    <row r="59" spans="1:4">
      <c r="A59" s="1" t="s">
        <v>28</v>
      </c>
      <c r="B59" s="1">
        <f>((B35/B34)-1)*100</f>
        <v>7.527557958628317</v>
      </c>
      <c r="C59" s="1">
        <f>((C35/C34)-1)*100</f>
        <v>-0.72195862899357977</v>
      </c>
      <c r="D59" s="1">
        <f>((D35/D34)-1)*100</f>
        <v>7.3476954128411709</v>
      </c>
    </row>
    <row r="61" spans="1:4">
      <c r="A61" s="1" t="s">
        <v>29</v>
      </c>
    </row>
    <row r="62" spans="1:4">
      <c r="A62" s="1" t="s">
        <v>48</v>
      </c>
      <c r="B62" s="1">
        <f t="shared" ref="B62:D63" si="9">B17/B11</f>
        <v>1117070.3461178672</v>
      </c>
      <c r="C62" s="1">
        <f t="shared" si="9"/>
        <v>393519.26863572432</v>
      </c>
      <c r="D62" s="1">
        <f t="shared" si="9"/>
        <v>2554067.039106145</v>
      </c>
    </row>
    <row r="63" spans="1:4">
      <c r="A63" s="1" t="s">
        <v>49</v>
      </c>
      <c r="B63" s="1">
        <f t="shared" si="9"/>
        <v>1107190.5003347534</v>
      </c>
      <c r="C63" s="1">
        <f t="shared" si="9"/>
        <v>385161.32837900607</v>
      </c>
      <c r="D63" s="1">
        <f t="shared" si="9"/>
        <v>2479237.1086496026</v>
      </c>
    </row>
    <row r="64" spans="1:4">
      <c r="A64" s="1" t="s">
        <v>30</v>
      </c>
      <c r="B64" s="1">
        <f>(B63/B62)*B46</f>
        <v>101.10802454240789</v>
      </c>
      <c r="C64" s="1">
        <f t="shared" ref="C64:D64" si="10">(C63/C62)*C46</f>
        <v>97.744696611273511</v>
      </c>
      <c r="D64" s="1">
        <f t="shared" si="10"/>
        <v>100.90258349720791</v>
      </c>
    </row>
    <row r="65" spans="1:5">
      <c r="A65" s="1" t="s">
        <v>41</v>
      </c>
      <c r="B65" s="1">
        <f>B17/(B11*9)</f>
        <v>124118.92734642969</v>
      </c>
      <c r="C65" s="1">
        <f t="shared" ref="C65:D65" si="11">C17/(C11*9)</f>
        <v>43724.363181747147</v>
      </c>
      <c r="D65" s="1">
        <f t="shared" si="11"/>
        <v>283785.22656734945</v>
      </c>
    </row>
    <row r="66" spans="1:5">
      <c r="A66" s="1" t="s">
        <v>42</v>
      </c>
      <c r="B66" s="1">
        <f>B18/(B12*9)</f>
        <v>123021.1667038615</v>
      </c>
      <c r="C66" s="1">
        <f t="shared" ref="C66:D66" si="12">C18/(C12*9)</f>
        <v>42795.703153222894</v>
      </c>
      <c r="D66" s="1">
        <f t="shared" si="12"/>
        <v>275470.78984995588</v>
      </c>
    </row>
    <row r="68" spans="1:5">
      <c r="A68" s="1" t="s">
        <v>31</v>
      </c>
    </row>
    <row r="69" spans="1:5">
      <c r="A69" s="1" t="s">
        <v>32</v>
      </c>
      <c r="B69" s="1">
        <f>(B24/B23)*100</f>
        <v>111.51453116679039</v>
      </c>
    </row>
    <row r="70" spans="1:5">
      <c r="A70" s="1" t="s">
        <v>33</v>
      </c>
      <c r="B70" s="1">
        <f>(B18/B24)*100</f>
        <v>91.070760678309995</v>
      </c>
    </row>
    <row r="71" spans="1:5" ht="15.75" thickBot="1">
      <c r="A71" s="5"/>
      <c r="B71" s="5"/>
      <c r="C71" s="5"/>
      <c r="D71" s="5"/>
      <c r="E71" s="5"/>
    </row>
    <row r="72" spans="1:5" ht="15.75" thickTop="1"/>
    <row r="73" spans="1:5">
      <c r="A73" s="1" t="s">
        <v>35</v>
      </c>
    </row>
    <row r="74" spans="1:5">
      <c r="A74" s="1" t="s">
        <v>92</v>
      </c>
    </row>
    <row r="75" spans="1:5">
      <c r="A75" s="1" t="s">
        <v>84</v>
      </c>
    </row>
    <row r="79" spans="1:5">
      <c r="A79" s="1" t="s">
        <v>39</v>
      </c>
    </row>
    <row r="80" spans="1:5">
      <c r="A80" s="1" t="s">
        <v>40</v>
      </c>
    </row>
    <row r="81" spans="1:1">
      <c r="A81" s="1" t="s">
        <v>43</v>
      </c>
    </row>
    <row r="83" spans="1:1">
      <c r="A83" s="21" t="s">
        <v>130</v>
      </c>
    </row>
  </sheetData>
  <mergeCells count="3">
    <mergeCell ref="A2:D2"/>
    <mergeCell ref="A4:A5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3"/>
  <sheetViews>
    <sheetView tabSelected="1" zoomScale="80" zoomScaleNormal="80" workbookViewId="0">
      <selection activeCell="A83" sqref="A83"/>
    </sheetView>
  </sheetViews>
  <sheetFormatPr baseColWidth="10" defaultRowHeight="15"/>
  <cols>
    <col min="1" max="1" width="50.5703125" style="1" customWidth="1"/>
    <col min="2" max="3" width="16.28515625" style="1" bestFit="1" customWidth="1"/>
    <col min="4" max="4" width="21.85546875" style="1" bestFit="1" customWidth="1"/>
    <col min="5" max="16384" width="11.42578125" style="1"/>
  </cols>
  <sheetData>
    <row r="2" spans="1:4">
      <c r="A2" s="25" t="s">
        <v>125</v>
      </c>
      <c r="B2" s="25"/>
      <c r="C2" s="25"/>
      <c r="D2" s="25"/>
    </row>
    <row r="4" spans="1:4">
      <c r="A4" s="22" t="s">
        <v>0</v>
      </c>
      <c r="B4" s="2"/>
      <c r="C4" s="24" t="s">
        <v>2</v>
      </c>
      <c r="D4" s="24"/>
    </row>
    <row r="5" spans="1:4" ht="15.75" thickBot="1">
      <c r="A5" s="23"/>
      <c r="B5" s="3" t="s">
        <v>38</v>
      </c>
      <c r="C5" s="3" t="s">
        <v>4</v>
      </c>
      <c r="D5" s="3" t="s">
        <v>34</v>
      </c>
    </row>
    <row r="6" spans="1:4" ht="15.75" thickTop="1"/>
    <row r="7" spans="1:4">
      <c r="A7" s="4" t="s">
        <v>5</v>
      </c>
    </row>
    <row r="9" spans="1:4">
      <c r="A9" s="1" t="s">
        <v>6</v>
      </c>
    </row>
    <row r="10" spans="1:4">
      <c r="A10" s="1" t="s">
        <v>72</v>
      </c>
      <c r="B10" s="6">
        <f>SUM(C10:D10)</f>
        <v>3275</v>
      </c>
      <c r="C10" s="6">
        <f>+'IV Trimestre'!C10</f>
        <v>2171</v>
      </c>
      <c r="D10" s="6">
        <f>+'IV Trimestre'!D10</f>
        <v>1104</v>
      </c>
    </row>
    <row r="11" spans="1:4">
      <c r="A11" s="1" t="s">
        <v>126</v>
      </c>
      <c r="B11" s="6">
        <f>SUM(C11:D11)</f>
        <v>3405</v>
      </c>
      <c r="C11" s="6">
        <f>+'IV Trimestre'!C11</f>
        <v>2258</v>
      </c>
      <c r="D11" s="6">
        <f>+'IV Trimestre'!D11</f>
        <v>1147</v>
      </c>
    </row>
    <row r="12" spans="1:4">
      <c r="A12" s="1" t="s">
        <v>127</v>
      </c>
      <c r="B12" s="6">
        <f>SUM(C12:D12)</f>
        <v>3349</v>
      </c>
      <c r="C12" s="6">
        <f>+'IV Trimestre'!C12</f>
        <v>2182</v>
      </c>
      <c r="D12" s="6">
        <f>+'IV Trimestre'!D12</f>
        <v>1167</v>
      </c>
    </row>
    <row r="13" spans="1:4">
      <c r="A13" s="1" t="s">
        <v>78</v>
      </c>
      <c r="B13" s="6">
        <f>SUM(C13:D13)</f>
        <v>3405</v>
      </c>
      <c r="C13" s="6">
        <f>+'IV Trimestre'!C13</f>
        <v>2258</v>
      </c>
      <c r="D13" s="6">
        <f>+'IV Trimestre'!D13</f>
        <v>1147</v>
      </c>
    </row>
    <row r="15" spans="1:4">
      <c r="A15" s="1" t="s">
        <v>7</v>
      </c>
    </row>
    <row r="16" spans="1:4">
      <c r="A16" s="1" t="s">
        <v>72</v>
      </c>
      <c r="B16" s="1">
        <f>SUM(C16:D16)</f>
        <v>4564542839</v>
      </c>
      <c r="C16" s="1">
        <f>+'I Trimestre'!C16+'II Trimestre'!C16+'III Trimestre'!C16+'IV Trimestre'!C16</f>
        <v>1156388900</v>
      </c>
      <c r="D16" s="1">
        <f>+'I Trimestre'!D16+'II Trimestre'!D16+'III Trimestre'!D16+'IV Trimestre'!D16</f>
        <v>3408153939</v>
      </c>
    </row>
    <row r="17" spans="1:5">
      <c r="A17" s="1" t="s">
        <v>126</v>
      </c>
      <c r="B17" s="9">
        <f>SUM(C17:D17)</f>
        <v>5110947089</v>
      </c>
      <c r="C17" s="1">
        <f>+'I Trimestre'!C17+'II Trimestre'!C17+'III Trimestre'!C17+'IV Trimestre'!C17</f>
        <v>1195118700</v>
      </c>
      <c r="D17" s="1">
        <f>+'I Trimestre'!D17+'II Trimestre'!D17+'III Trimestre'!D17+'IV Trimestre'!D17</f>
        <v>3915828389</v>
      </c>
    </row>
    <row r="18" spans="1:5">
      <c r="A18" s="1" t="s">
        <v>127</v>
      </c>
      <c r="B18" s="9">
        <f>SUM(C18:D18)</f>
        <v>5025669358.9400005</v>
      </c>
      <c r="C18" s="1">
        <f>+'I Trimestre'!C18+'II Trimestre'!C18+'III Trimestre'!C18+'IV Trimestre'!C18</f>
        <v>1155660320</v>
      </c>
      <c r="D18" s="1">
        <f>+'I Trimestre'!D18+'II Trimestre'!D18+'III Trimestre'!D18+'IV Trimestre'!D18</f>
        <v>3870009038.9400001</v>
      </c>
    </row>
    <row r="19" spans="1:5">
      <c r="A19" s="1" t="s">
        <v>78</v>
      </c>
      <c r="B19" s="9">
        <f>SUM(C19:D19)</f>
        <v>5110947089</v>
      </c>
      <c r="C19" s="1">
        <f>'IV Trimestre'!C19</f>
        <v>1195118700</v>
      </c>
      <c r="D19" s="1">
        <f>'IV Trimestre'!D19</f>
        <v>3915828389</v>
      </c>
    </row>
    <row r="20" spans="1:5">
      <c r="A20" s="1" t="s">
        <v>128</v>
      </c>
      <c r="B20" s="18">
        <f>SUM(C20:D20)</f>
        <v>5025669358.9400005</v>
      </c>
      <c r="C20" s="17">
        <f>+'I Trimestre'!C20+'II Trimestre'!C20+'III Trimestre'!C20+'IV Trimestre'!C20</f>
        <v>1155660320</v>
      </c>
      <c r="D20" s="17">
        <f>+'I Trimestre'!D20+'II Trimestre'!D20+'III Trimestre'!D20+'IV Trimestre'!D20</f>
        <v>3870009038.9400001</v>
      </c>
      <c r="E20" s="15"/>
    </row>
    <row r="22" spans="1:5">
      <c r="A22" s="1" t="s">
        <v>8</v>
      </c>
    </row>
    <row r="23" spans="1:5">
      <c r="A23" s="1" t="s">
        <v>126</v>
      </c>
      <c r="B23" s="1">
        <f>B17</f>
        <v>5110947089</v>
      </c>
    </row>
    <row r="24" spans="1:5">
      <c r="A24" s="1" t="s">
        <v>127</v>
      </c>
      <c r="B24" s="1">
        <f>'I Trimestre'!B24+'II Trimestre'!B24+'III Trimestre'!B24+'IV Trimestre'!B24</f>
        <v>5025669358.9400005</v>
      </c>
    </row>
    <row r="26" spans="1:5">
      <c r="A26" s="1" t="s">
        <v>9</v>
      </c>
    </row>
    <row r="27" spans="1:5">
      <c r="A27" s="9" t="s">
        <v>65</v>
      </c>
      <c r="B27" s="9">
        <v>0.99</v>
      </c>
      <c r="C27" s="9">
        <v>0.99</v>
      </c>
      <c r="D27" s="9">
        <v>0.99</v>
      </c>
    </row>
    <row r="28" spans="1:5">
      <c r="A28" s="9" t="s">
        <v>115</v>
      </c>
      <c r="B28" s="9">
        <v>0.99</v>
      </c>
      <c r="C28" s="9">
        <v>0.99</v>
      </c>
      <c r="D28" s="9">
        <v>0.99</v>
      </c>
    </row>
    <row r="29" spans="1:5">
      <c r="A29" s="9" t="s">
        <v>10</v>
      </c>
      <c r="B29" s="16">
        <f>C29+D29</f>
        <v>40191</v>
      </c>
      <c r="C29" s="6">
        <v>33038</v>
      </c>
      <c r="D29" s="6">
        <v>7153</v>
      </c>
      <c r="E29" s="15"/>
    </row>
    <row r="31" spans="1:5">
      <c r="A31" s="1" t="s">
        <v>11</v>
      </c>
    </row>
    <row r="32" spans="1:5">
      <c r="A32" s="1" t="s">
        <v>70</v>
      </c>
      <c r="B32" s="1">
        <f>B16/B27</f>
        <v>4610649332.3232327</v>
      </c>
      <c r="C32" s="1">
        <f t="shared" ref="C32:D32" si="0">C16/C27</f>
        <v>1168069595.9595959</v>
      </c>
      <c r="D32" s="1">
        <f t="shared" si="0"/>
        <v>3442579736.3636365</v>
      </c>
    </row>
    <row r="33" spans="1:4">
      <c r="A33" s="1" t="s">
        <v>116</v>
      </c>
      <c r="B33" s="1">
        <f>B18/B28</f>
        <v>5076433695.8989906</v>
      </c>
      <c r="C33" s="1">
        <f t="shared" ref="C33:D33" si="1">C18/C28</f>
        <v>1167333656.5656567</v>
      </c>
      <c r="D33" s="1">
        <f t="shared" si="1"/>
        <v>3909100039.3333335</v>
      </c>
    </row>
    <row r="34" spans="1:4">
      <c r="A34" s="1" t="s">
        <v>71</v>
      </c>
      <c r="B34" s="1">
        <f>B32/B10</f>
        <v>1407831.8571979336</v>
      </c>
      <c r="C34" s="1">
        <f t="shared" ref="C34:D34" si="2">C32/C10</f>
        <v>538032.97833237948</v>
      </c>
      <c r="D34" s="1">
        <f t="shared" si="2"/>
        <v>3118278.7467061924</v>
      </c>
    </row>
    <row r="35" spans="1:4">
      <c r="A35" s="1" t="s">
        <v>117</v>
      </c>
      <c r="B35" s="1">
        <f>B33/B12</f>
        <v>1515805.8214090746</v>
      </c>
      <c r="C35" s="1">
        <f t="shared" ref="C35:D35" si="3">C33/C12</f>
        <v>534983.34398059431</v>
      </c>
      <c r="D35" s="1">
        <f t="shared" si="3"/>
        <v>3349700.1193944588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8.472045980443383</v>
      </c>
      <c r="C40" s="1">
        <f t="shared" ref="C40:D40" si="4">C11/C29*100</f>
        <v>6.8345541497669346</v>
      </c>
      <c r="D40" s="1">
        <f t="shared" si="4"/>
        <v>16.035229973437719</v>
      </c>
    </row>
    <row r="41" spans="1:4">
      <c r="A41" s="1" t="s">
        <v>15</v>
      </c>
      <c r="B41" s="1">
        <f>B12/B29*100</f>
        <v>8.3327113035256648</v>
      </c>
      <c r="C41" s="1">
        <f t="shared" ref="C41:D41" si="5">C12/C29*100</f>
        <v>6.6045160118651243</v>
      </c>
      <c r="D41" s="1">
        <f t="shared" si="5"/>
        <v>16.314832937229134</v>
      </c>
    </row>
    <row r="43" spans="1:4">
      <c r="A43" s="1" t="s">
        <v>16</v>
      </c>
    </row>
    <row r="44" spans="1:4">
      <c r="A44" s="1" t="s">
        <v>17</v>
      </c>
      <c r="B44" s="1">
        <f>B12/B11*100</f>
        <v>98.355359765051404</v>
      </c>
      <c r="C44" s="1">
        <f t="shared" ref="C44:D44" si="6">C12/C11*100</f>
        <v>96.634189548272815</v>
      </c>
      <c r="D44" s="1">
        <f t="shared" si="6"/>
        <v>101.74367916303399</v>
      </c>
    </row>
    <row r="45" spans="1:4">
      <c r="A45" s="1" t="s">
        <v>18</v>
      </c>
      <c r="B45" s="1">
        <f>B18/B17*100</f>
        <v>98.33146912744337</v>
      </c>
      <c r="C45" s="1">
        <f t="shared" ref="C45:D45" si="7">C18/C17*100</f>
        <v>96.698371467202378</v>
      </c>
      <c r="D45" s="1">
        <f t="shared" si="7"/>
        <v>98.829893817902956</v>
      </c>
    </row>
    <row r="46" spans="1:4">
      <c r="A46" s="1" t="s">
        <v>19</v>
      </c>
      <c r="B46" s="1">
        <f>AVERAGE(B44:B45)</f>
        <v>98.34341444624738</v>
      </c>
      <c r="C46" s="1">
        <f t="shared" ref="C46:D46" si="8">AVERAGE(C44:C45)</f>
        <v>96.666280507737596</v>
      </c>
      <c r="D46" s="1">
        <f t="shared" si="8"/>
        <v>100.28678649046847</v>
      </c>
    </row>
    <row r="48" spans="1:4">
      <c r="A48" s="1" t="s">
        <v>20</v>
      </c>
    </row>
    <row r="49" spans="1:4">
      <c r="A49" s="1" t="s">
        <v>21</v>
      </c>
      <c r="B49" s="1">
        <f>(B12/B13)*100</f>
        <v>98.355359765051404</v>
      </c>
      <c r="C49" s="1">
        <f t="shared" ref="C49:D49" si="9">(C12/C13)*100</f>
        <v>96.634189548272815</v>
      </c>
      <c r="D49" s="1">
        <f t="shared" si="9"/>
        <v>101.74367916303399</v>
      </c>
    </row>
    <row r="50" spans="1:4">
      <c r="A50" s="1" t="s">
        <v>22</v>
      </c>
      <c r="B50" s="1">
        <f>B18/B19*100</f>
        <v>98.33146912744337</v>
      </c>
      <c r="C50" s="1">
        <f>C18/C19*100</f>
        <v>96.698371467202378</v>
      </c>
      <c r="D50" s="1">
        <f>D18/D19*100</f>
        <v>98.829893817902956</v>
      </c>
    </row>
    <row r="51" spans="1:4">
      <c r="A51" s="1" t="s">
        <v>23</v>
      </c>
      <c r="B51" s="1">
        <f>(B49+B50)/2</f>
        <v>98.34341444624738</v>
      </c>
      <c r="C51" s="1">
        <f>(C49+C50)/2</f>
        <v>96.666280507737596</v>
      </c>
      <c r="D51" s="1">
        <f>(D49+D50)/2</f>
        <v>100.28678649046847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2.2595419847328158</v>
      </c>
      <c r="C57" s="1">
        <f t="shared" ref="C57:D57" si="10">((C12/C10)-1)*100</f>
        <v>0.5066789497927271</v>
      </c>
      <c r="D57" s="1">
        <f t="shared" si="10"/>
        <v>5.7065217391304435</v>
      </c>
    </row>
    <row r="58" spans="1:4">
      <c r="A58" s="1" t="s">
        <v>27</v>
      </c>
      <c r="B58" s="1">
        <f>((B33/B32)-1)*100</f>
        <v>10.102359342540957</v>
      </c>
      <c r="C58" s="1">
        <f t="shared" ref="C58:D58" si="11">((C33/C32)-1)*100</f>
        <v>-6.3004755580053917E-2</v>
      </c>
      <c r="D58" s="1">
        <f t="shared" si="11"/>
        <v>13.551474147189335</v>
      </c>
    </row>
    <row r="59" spans="1:4">
      <c r="A59" s="1" t="s">
        <v>28</v>
      </c>
      <c r="B59" s="1">
        <f>((B35/B34)-1)*100</f>
        <v>7.6695213039180699</v>
      </c>
      <c r="C59" s="1">
        <f t="shared" ref="C59:D59" si="12">((C35/C34)-1)*100</f>
        <v>-0.56681178935117371</v>
      </c>
      <c r="D59" s="1">
        <f t="shared" si="12"/>
        <v>7.4214459798603416</v>
      </c>
    </row>
    <row r="61" spans="1:4">
      <c r="A61" s="1" t="s">
        <v>29</v>
      </c>
    </row>
    <row r="62" spans="1:4">
      <c r="A62" s="1" t="s">
        <v>50</v>
      </c>
      <c r="B62" s="9">
        <f t="shared" ref="B62:D63" si="13">B17/B11</f>
        <v>1501012.3609397945</v>
      </c>
      <c r="C62" s="9">
        <f t="shared" si="13"/>
        <v>529281.97519929137</v>
      </c>
      <c r="D62" s="9">
        <f t="shared" si="13"/>
        <v>3413974.1839581518</v>
      </c>
    </row>
    <row r="63" spans="1:4">
      <c r="A63" s="1" t="s">
        <v>51</v>
      </c>
      <c r="B63" s="9">
        <f t="shared" si="13"/>
        <v>1500647.7631949838</v>
      </c>
      <c r="C63" s="9">
        <f t="shared" si="13"/>
        <v>529633.51054078829</v>
      </c>
      <c r="D63" s="9">
        <f t="shared" si="13"/>
        <v>3316203.118200514</v>
      </c>
    </row>
    <row r="64" spans="1:4">
      <c r="A64" s="1" t="s">
        <v>30</v>
      </c>
      <c r="B64" s="1">
        <f>(B63/B62)*B46</f>
        <v>98.319526710171957</v>
      </c>
      <c r="C64" s="1">
        <f t="shared" ref="C64:D64" si="14">(C63/C62)*C46</f>
        <v>96.730483740648992</v>
      </c>
      <c r="D64" s="1">
        <f t="shared" si="14"/>
        <v>97.41472435166996</v>
      </c>
    </row>
    <row r="65" spans="1:5">
      <c r="A65" s="1" t="s">
        <v>41</v>
      </c>
      <c r="B65" s="1">
        <f>B17/(B11*12)</f>
        <v>125084.36341164954</v>
      </c>
      <c r="C65" s="1">
        <f t="shared" ref="C65:D65" si="15">C17/(C11*12)</f>
        <v>44106.831266607616</v>
      </c>
      <c r="D65" s="1">
        <f t="shared" si="15"/>
        <v>284497.84866317932</v>
      </c>
    </row>
    <row r="66" spans="1:5">
      <c r="A66" s="1" t="s">
        <v>42</v>
      </c>
      <c r="B66" s="1">
        <f>B18/(B12*12)</f>
        <v>125053.98026624865</v>
      </c>
      <c r="C66" s="1">
        <f t="shared" ref="C66:D66" si="16">C18/(C12*12)</f>
        <v>44136.12587839902</v>
      </c>
      <c r="D66" s="1">
        <f t="shared" si="16"/>
        <v>276350.25985004287</v>
      </c>
    </row>
    <row r="68" spans="1:5">
      <c r="A68" s="1" t="s">
        <v>31</v>
      </c>
    </row>
    <row r="69" spans="1:5">
      <c r="A69" s="1" t="s">
        <v>32</v>
      </c>
      <c r="B69" s="1">
        <f>(B24/B23)*100</f>
        <v>98.33146912744337</v>
      </c>
    </row>
    <row r="70" spans="1:5">
      <c r="A70" s="1" t="s">
        <v>33</v>
      </c>
      <c r="B70" s="1">
        <f>(B18/B24)*100</f>
        <v>100</v>
      </c>
    </row>
    <row r="71" spans="1:5" ht="15.75" thickBot="1">
      <c r="A71" s="5"/>
      <c r="B71" s="5"/>
      <c r="C71" s="5"/>
      <c r="D71" s="5"/>
      <c r="E71" s="8"/>
    </row>
    <row r="72" spans="1:5" ht="15.75" thickTop="1"/>
    <row r="73" spans="1:5">
      <c r="A73" s="1" t="s">
        <v>35</v>
      </c>
    </row>
    <row r="74" spans="1:5">
      <c r="A74" s="1" t="s">
        <v>92</v>
      </c>
    </row>
    <row r="75" spans="1:5">
      <c r="A75" s="1" t="s">
        <v>84</v>
      </c>
    </row>
    <row r="79" spans="1:5">
      <c r="A79" s="1" t="s">
        <v>39</v>
      </c>
    </row>
    <row r="80" spans="1:5">
      <c r="A80" s="1" t="s">
        <v>40</v>
      </c>
    </row>
    <row r="81" spans="1:1">
      <c r="A81" s="1" t="s">
        <v>43</v>
      </c>
    </row>
    <row r="83" spans="1:1">
      <c r="A83" s="21" t="s">
        <v>130</v>
      </c>
    </row>
  </sheetData>
  <mergeCells count="3">
    <mergeCell ref="A2:D2"/>
    <mergeCell ref="A4:A5"/>
    <mergeCell ref="C4:D4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cp:lastPrinted>2012-07-30T17:01:50Z</cp:lastPrinted>
  <dcterms:created xsi:type="dcterms:W3CDTF">2012-02-17T20:51:13Z</dcterms:created>
  <dcterms:modified xsi:type="dcterms:W3CDTF">2017-04-05T15:58:49Z</dcterms:modified>
</cp:coreProperties>
</file>