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esktop\Cambios de indicadores e informes en la página\"/>
    </mc:Choice>
  </mc:AlternateContent>
  <bookViews>
    <workbookView xWindow="0" yWindow="0" windowWidth="16170" windowHeight="6135" tabRatio="73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  <sheet name="Observaciones" sheetId="9" r:id="rId8"/>
    <sheet name="presupuesto estimado" sheetId="10" state="hidden" r:id="rId9"/>
  </sheets>
  <calcPr calcId="152511"/>
</workbook>
</file>

<file path=xl/calcChain.xml><?xml version="1.0" encoding="utf-8"?>
<calcChain xmlns="http://schemas.openxmlformats.org/spreadsheetml/2006/main">
  <c r="H20" i="4" l="1"/>
  <c r="G20" i="4"/>
  <c r="F20" i="4"/>
  <c r="E20" i="4"/>
  <c r="C20" i="4"/>
  <c r="H20" i="3"/>
  <c r="G20" i="3"/>
  <c r="F20" i="3"/>
  <c r="E20" i="3"/>
  <c r="C20" i="3"/>
  <c r="H20" i="2"/>
  <c r="G20" i="2"/>
  <c r="F20" i="2"/>
  <c r="E20" i="2"/>
  <c r="C20" i="2"/>
  <c r="H20" i="1"/>
  <c r="G20" i="1"/>
  <c r="F20" i="1"/>
  <c r="E20" i="1"/>
  <c r="C20" i="1"/>
  <c r="B29" i="5"/>
  <c r="B29" i="7"/>
  <c r="B29" i="6"/>
  <c r="B29" i="4"/>
  <c r="B29" i="3"/>
  <c r="B29" i="2"/>
  <c r="B29" i="1"/>
  <c r="E13" i="5" l="1"/>
  <c r="H49" i="4"/>
  <c r="G49" i="4"/>
  <c r="F49" i="4"/>
  <c r="E49" i="4"/>
  <c r="C49" i="4"/>
  <c r="H49" i="3"/>
  <c r="G49" i="3"/>
  <c r="F49" i="3"/>
  <c r="E49" i="3"/>
  <c r="C49" i="3"/>
  <c r="H49" i="2"/>
  <c r="G49" i="2"/>
  <c r="F49" i="2"/>
  <c r="E49" i="2"/>
  <c r="C49" i="2"/>
  <c r="C49" i="1"/>
  <c r="E49" i="1"/>
  <c r="F49" i="1"/>
  <c r="G49" i="1"/>
  <c r="H49" i="1"/>
  <c r="H13" i="7" l="1"/>
  <c r="H12" i="7"/>
  <c r="H49" i="7" s="1"/>
  <c r="H11" i="7"/>
  <c r="H10" i="7"/>
  <c r="G13" i="7"/>
  <c r="G12" i="7"/>
  <c r="G49" i="7" s="1"/>
  <c r="G11" i="7"/>
  <c r="G10" i="7"/>
  <c r="F13" i="7"/>
  <c r="F12" i="7"/>
  <c r="F49" i="7" s="1"/>
  <c r="F11" i="7"/>
  <c r="F10" i="7"/>
  <c r="E13" i="7"/>
  <c r="E12" i="7"/>
  <c r="E49" i="7" s="1"/>
  <c r="E11" i="7"/>
  <c r="E10" i="7"/>
  <c r="D13" i="7"/>
  <c r="C13" i="7"/>
  <c r="C12" i="7"/>
  <c r="C11" i="7"/>
  <c r="C10" i="7"/>
  <c r="H13" i="6"/>
  <c r="H12" i="6"/>
  <c r="H11" i="6"/>
  <c r="H10" i="6"/>
  <c r="G13" i="6"/>
  <c r="G12" i="6"/>
  <c r="G11" i="6"/>
  <c r="G10" i="6"/>
  <c r="F13" i="6"/>
  <c r="F12" i="6"/>
  <c r="F11" i="6"/>
  <c r="F10" i="6"/>
  <c r="E13" i="6"/>
  <c r="E12" i="6"/>
  <c r="E11" i="6"/>
  <c r="E10" i="6"/>
  <c r="D13" i="6"/>
  <c r="C13" i="6"/>
  <c r="C12" i="6"/>
  <c r="C11" i="6"/>
  <c r="C10" i="6"/>
  <c r="H13" i="5"/>
  <c r="H12" i="5"/>
  <c r="H11" i="5"/>
  <c r="H10" i="5"/>
  <c r="G13" i="5"/>
  <c r="G12" i="5"/>
  <c r="G11" i="5"/>
  <c r="G10" i="5"/>
  <c r="F13" i="5"/>
  <c r="F12" i="5"/>
  <c r="F11" i="5"/>
  <c r="F10" i="5"/>
  <c r="E12" i="5"/>
  <c r="E49" i="5" s="1"/>
  <c r="E11" i="5"/>
  <c r="E10" i="5"/>
  <c r="D13" i="5"/>
  <c r="C13" i="5"/>
  <c r="C12" i="5"/>
  <c r="C11" i="5"/>
  <c r="C10" i="5"/>
  <c r="D10" i="1"/>
  <c r="D11" i="1"/>
  <c r="F49" i="5" l="1"/>
  <c r="G49" i="5"/>
  <c r="H49" i="5"/>
  <c r="C49" i="6"/>
  <c r="E49" i="6"/>
  <c r="F49" i="6"/>
  <c r="G49" i="6"/>
  <c r="H49" i="6"/>
  <c r="C49" i="7"/>
  <c r="C49" i="5"/>
  <c r="C17" i="5" l="1"/>
  <c r="E17" i="5"/>
  <c r="F17" i="5"/>
  <c r="G17" i="5"/>
  <c r="H17" i="5"/>
  <c r="C18" i="5"/>
  <c r="C20" i="5" s="1"/>
  <c r="E18" i="5"/>
  <c r="E20" i="5" s="1"/>
  <c r="F18" i="5"/>
  <c r="F20" i="5" s="1"/>
  <c r="G18" i="5"/>
  <c r="G20" i="5" s="1"/>
  <c r="H18" i="5"/>
  <c r="H20" i="5" s="1"/>
  <c r="C16" i="5"/>
  <c r="E16" i="5"/>
  <c r="F16" i="5"/>
  <c r="G16" i="5"/>
  <c r="H16" i="5"/>
  <c r="D19" i="5"/>
  <c r="E19" i="5"/>
  <c r="F19" i="5"/>
  <c r="G19" i="5"/>
  <c r="H19" i="5"/>
  <c r="C19" i="5"/>
  <c r="C19" i="7"/>
  <c r="D19" i="7"/>
  <c r="E19" i="7"/>
  <c r="F19" i="7"/>
  <c r="G19" i="7"/>
  <c r="H19" i="7"/>
  <c r="C19" i="6"/>
  <c r="D19" i="6"/>
  <c r="E19" i="6"/>
  <c r="F19" i="6"/>
  <c r="G19" i="6"/>
  <c r="H19" i="6"/>
  <c r="B19" i="5" l="1"/>
  <c r="C17" i="7"/>
  <c r="E17" i="7"/>
  <c r="F17" i="7"/>
  <c r="G17" i="7"/>
  <c r="H17" i="7"/>
  <c r="C18" i="7"/>
  <c r="C20" i="7" s="1"/>
  <c r="E18" i="7"/>
  <c r="E20" i="7" s="1"/>
  <c r="F18" i="7"/>
  <c r="F20" i="7" s="1"/>
  <c r="G18" i="7"/>
  <c r="G20" i="7" s="1"/>
  <c r="H18" i="7"/>
  <c r="H20" i="7" s="1"/>
  <c r="C16" i="7"/>
  <c r="E16" i="7"/>
  <c r="F16" i="7"/>
  <c r="G16" i="7"/>
  <c r="H16" i="7"/>
  <c r="C17" i="6"/>
  <c r="E17" i="6"/>
  <c r="F17" i="6"/>
  <c r="G17" i="6"/>
  <c r="H17" i="6"/>
  <c r="C18" i="6"/>
  <c r="C20" i="6" s="1"/>
  <c r="E18" i="6"/>
  <c r="E20" i="6" s="1"/>
  <c r="F18" i="6"/>
  <c r="F20" i="6" s="1"/>
  <c r="G18" i="6"/>
  <c r="G20" i="6" s="1"/>
  <c r="H18" i="6"/>
  <c r="H20" i="6" s="1"/>
  <c r="C16" i="6"/>
  <c r="E16" i="6"/>
  <c r="F16" i="6"/>
  <c r="G16" i="6"/>
  <c r="H16" i="6"/>
  <c r="D18" i="4"/>
  <c r="D17" i="4"/>
  <c r="D16" i="4"/>
  <c r="B16" i="4" s="1"/>
  <c r="B19" i="4"/>
  <c r="B18" i="4"/>
  <c r="B17" i="4"/>
  <c r="B23" i="4" s="1"/>
  <c r="D12" i="4"/>
  <c r="D11" i="4"/>
  <c r="B11" i="4" s="1"/>
  <c r="D10" i="4"/>
  <c r="B13" i="4"/>
  <c r="B12" i="4"/>
  <c r="B49" i="4" s="1"/>
  <c r="B10" i="4"/>
  <c r="D18" i="3"/>
  <c r="D17" i="3"/>
  <c r="D16" i="3"/>
  <c r="B19" i="3"/>
  <c r="B19" i="7" s="1"/>
  <c r="B18" i="3"/>
  <c r="B17" i="3"/>
  <c r="B23" i="3" s="1"/>
  <c r="B16" i="3"/>
  <c r="D12" i="3"/>
  <c r="D11" i="3"/>
  <c r="D10" i="3"/>
  <c r="B13" i="3"/>
  <c r="B12" i="3"/>
  <c r="B11" i="3"/>
  <c r="B10" i="3"/>
  <c r="D18" i="2"/>
  <c r="D17" i="2"/>
  <c r="D16" i="2"/>
  <c r="B19" i="2"/>
  <c r="B19" i="6" s="1"/>
  <c r="B18" i="2"/>
  <c r="B17" i="2"/>
  <c r="B23" i="2" s="1"/>
  <c r="B16" i="2"/>
  <c r="D12" i="2"/>
  <c r="D11" i="2"/>
  <c r="D10" i="2"/>
  <c r="B13" i="2"/>
  <c r="B12" i="2"/>
  <c r="B49" i="2" s="1"/>
  <c r="B11" i="2"/>
  <c r="B10" i="2"/>
  <c r="D18" i="1"/>
  <c r="D17" i="1"/>
  <c r="D17" i="6" s="1"/>
  <c r="D16" i="1"/>
  <c r="D16" i="5" s="1"/>
  <c r="B13" i="1"/>
  <c r="B11" i="1"/>
  <c r="D12" i="1"/>
  <c r="B12" i="1" s="1"/>
  <c r="D11" i="7" l="1"/>
  <c r="D11" i="5"/>
  <c r="D11" i="6"/>
  <c r="D49" i="4"/>
  <c r="D44" i="4"/>
  <c r="D46" i="4" s="1"/>
  <c r="B11" i="7"/>
  <c r="B11" i="6"/>
  <c r="B11" i="5"/>
  <c r="D18" i="5"/>
  <c r="D20" i="5" s="1"/>
  <c r="B20" i="5" s="1"/>
  <c r="D20" i="1"/>
  <c r="B20" i="1" s="1"/>
  <c r="D20" i="3"/>
  <c r="B20" i="3" s="1"/>
  <c r="B54" i="3" s="1"/>
  <c r="D45" i="3"/>
  <c r="D46" i="3" s="1"/>
  <c r="D20" i="2"/>
  <c r="B20" i="2" s="1"/>
  <c r="B54" i="2" s="1"/>
  <c r="D45" i="2"/>
  <c r="B20" i="7"/>
  <c r="B12" i="7"/>
  <c r="B12" i="6"/>
  <c r="B12" i="5"/>
  <c r="D49" i="2"/>
  <c r="D44" i="2"/>
  <c r="B13" i="7"/>
  <c r="B13" i="6"/>
  <c r="B13" i="5"/>
  <c r="D10" i="5"/>
  <c r="D10" i="6"/>
  <c r="D10" i="7"/>
  <c r="B49" i="3"/>
  <c r="D49" i="3"/>
  <c r="D44" i="3"/>
  <c r="D20" i="4"/>
  <c r="B20" i="4" s="1"/>
  <c r="B54" i="4" s="1"/>
  <c r="D45" i="4"/>
  <c r="D18" i="6"/>
  <c r="D20" i="6" s="1"/>
  <c r="B20" i="6" s="1"/>
  <c r="D18" i="7"/>
  <c r="D20" i="7" s="1"/>
  <c r="B49" i="1"/>
  <c r="B49" i="5"/>
  <c r="B18" i="1"/>
  <c r="D16" i="6"/>
  <c r="D16" i="7"/>
  <c r="D49" i="1"/>
  <c r="D12" i="7"/>
  <c r="D49" i="7" s="1"/>
  <c r="D12" i="6"/>
  <c r="D49" i="6" s="1"/>
  <c r="D12" i="5"/>
  <c r="D49" i="5" s="1"/>
  <c r="B16" i="1"/>
  <c r="D17" i="5"/>
  <c r="D17" i="7"/>
  <c r="B17" i="1"/>
  <c r="B23" i="1" s="1"/>
  <c r="B10" i="1"/>
  <c r="B10" i="5" l="1"/>
  <c r="B10" i="7"/>
  <c r="B10" i="6"/>
  <c r="D46" i="2"/>
  <c r="B54" i="1"/>
  <c r="B18" i="5"/>
  <c r="B54" i="5" s="1"/>
  <c r="B18" i="7"/>
  <c r="B54" i="7" s="1"/>
  <c r="B18" i="6"/>
  <c r="B54" i="6" s="1"/>
  <c r="B49" i="6"/>
  <c r="B16" i="5"/>
  <c r="B16" i="7"/>
  <c r="B16" i="6"/>
  <c r="B49" i="7"/>
  <c r="B17" i="5"/>
  <c r="B17" i="6"/>
  <c r="B17" i="7"/>
  <c r="B32" i="4" l="1"/>
  <c r="B24" i="5"/>
  <c r="B23" i="5"/>
  <c r="C41" i="5"/>
  <c r="E41" i="5"/>
  <c r="F41" i="5"/>
  <c r="G41" i="5"/>
  <c r="H41" i="5"/>
  <c r="C41" i="7"/>
  <c r="E41" i="7"/>
  <c r="G41" i="7"/>
  <c r="B24" i="7"/>
  <c r="B23" i="7"/>
  <c r="F41" i="7"/>
  <c r="H41" i="7"/>
  <c r="F41" i="6"/>
  <c r="B24" i="6"/>
  <c r="B23" i="6"/>
  <c r="C41" i="2"/>
  <c r="E41" i="2"/>
  <c r="F41" i="2"/>
  <c r="G41" i="2"/>
  <c r="H41" i="2"/>
  <c r="C41" i="3"/>
  <c r="D41" i="3"/>
  <c r="E41" i="3"/>
  <c r="F41" i="3"/>
  <c r="G41" i="3"/>
  <c r="H41" i="3"/>
  <c r="F40" i="4"/>
  <c r="H40" i="4"/>
  <c r="C41" i="4"/>
  <c r="E41" i="4"/>
  <c r="F41" i="4"/>
  <c r="G41" i="4"/>
  <c r="H41" i="4"/>
  <c r="D40" i="1"/>
  <c r="F40" i="1"/>
  <c r="H40" i="1"/>
  <c r="C41" i="1"/>
  <c r="E41" i="1"/>
  <c r="F41" i="1"/>
  <c r="G41" i="1"/>
  <c r="H41" i="1"/>
  <c r="D33" i="2"/>
  <c r="D33" i="3"/>
  <c r="D35" i="3" s="1"/>
  <c r="D33" i="4"/>
  <c r="D33" i="1"/>
  <c r="G40" i="4"/>
  <c r="E40" i="4"/>
  <c r="C40" i="4"/>
  <c r="H40" i="3"/>
  <c r="G40" i="3"/>
  <c r="F40" i="3"/>
  <c r="E40" i="3"/>
  <c r="D40" i="3"/>
  <c r="C40" i="3"/>
  <c r="B40" i="3"/>
  <c r="H40" i="2"/>
  <c r="G40" i="2"/>
  <c r="F40" i="2"/>
  <c r="D40" i="2"/>
  <c r="C40" i="2"/>
  <c r="D44" i="1" l="1"/>
  <c r="D41" i="2"/>
  <c r="D62" i="7"/>
  <c r="D62" i="1"/>
  <c r="D62" i="3"/>
  <c r="D62" i="2"/>
  <c r="G40" i="5"/>
  <c r="G40" i="7"/>
  <c r="G40" i="6"/>
  <c r="C40" i="5"/>
  <c r="C40" i="7"/>
  <c r="C40" i="6"/>
  <c r="D35" i="1"/>
  <c r="D35" i="4"/>
  <c r="D35" i="2"/>
  <c r="D41" i="1"/>
  <c r="D41" i="4"/>
  <c r="E40" i="2"/>
  <c r="D45" i="1"/>
  <c r="D40" i="7"/>
  <c r="D40" i="6"/>
  <c r="D63" i="1"/>
  <c r="D50" i="4"/>
  <c r="D63" i="4"/>
  <c r="D63" i="3"/>
  <c r="D50" i="3"/>
  <c r="D63" i="2"/>
  <c r="D50" i="2"/>
  <c r="D51" i="2" s="1"/>
  <c r="F40" i="6"/>
  <c r="F40" i="5"/>
  <c r="F40" i="7"/>
  <c r="H40" i="5"/>
  <c r="H40" i="7"/>
  <c r="H40" i="6"/>
  <c r="E40" i="5"/>
  <c r="E40" i="7"/>
  <c r="E40" i="6"/>
  <c r="B40" i="2"/>
  <c r="D40" i="4"/>
  <c r="G40" i="1"/>
  <c r="E40" i="1"/>
  <c r="C40" i="1"/>
  <c r="G41" i="6"/>
  <c r="E41" i="6"/>
  <c r="C41" i="6"/>
  <c r="H41" i="6"/>
  <c r="E33" i="1"/>
  <c r="E35" i="1" s="1"/>
  <c r="E44" i="1"/>
  <c r="E45" i="1"/>
  <c r="E62" i="1"/>
  <c r="E63" i="1"/>
  <c r="E45" i="5"/>
  <c r="E33" i="5"/>
  <c r="E50" i="5"/>
  <c r="E45" i="7"/>
  <c r="E33" i="7"/>
  <c r="E50" i="6"/>
  <c r="E33" i="4"/>
  <c r="E35" i="4" s="1"/>
  <c r="E44" i="4"/>
  <c r="E45" i="4"/>
  <c r="E50" i="4"/>
  <c r="E51" i="4" s="1"/>
  <c r="E58" i="4"/>
  <c r="E62" i="4"/>
  <c r="E63" i="4"/>
  <c r="E33" i="3"/>
  <c r="E35" i="3" s="1"/>
  <c r="E44" i="3"/>
  <c r="E45" i="3"/>
  <c r="E50" i="3"/>
  <c r="E51" i="3" s="1"/>
  <c r="E58" i="3"/>
  <c r="E62" i="3"/>
  <c r="E63" i="3"/>
  <c r="E32" i="2"/>
  <c r="E33" i="2"/>
  <c r="E35" i="2" s="1"/>
  <c r="E44" i="2"/>
  <c r="E45" i="2"/>
  <c r="E50" i="2"/>
  <c r="E51" i="2" s="1"/>
  <c r="E58" i="2"/>
  <c r="E62" i="2"/>
  <c r="E63" i="2"/>
  <c r="E46" i="3" l="1"/>
  <c r="E64" i="3" s="1"/>
  <c r="E46" i="1"/>
  <c r="E64" i="1" s="1"/>
  <c r="D64" i="2"/>
  <c r="E46" i="2"/>
  <c r="E64" i="2" s="1"/>
  <c r="D51" i="4"/>
  <c r="E32" i="3"/>
  <c r="E32" i="1"/>
  <c r="E58" i="1" s="1"/>
  <c r="D51" i="3"/>
  <c r="D50" i="6"/>
  <c r="D63" i="6"/>
  <c r="D33" i="6"/>
  <c r="D45" i="6"/>
  <c r="D63" i="5"/>
  <c r="D45" i="5"/>
  <c r="D50" i="5"/>
  <c r="D33" i="5"/>
  <c r="B41" i="4"/>
  <c r="D40" i="5"/>
  <c r="D62" i="4"/>
  <c r="D64" i="4" s="1"/>
  <c r="D44" i="6"/>
  <c r="D41" i="6"/>
  <c r="D44" i="5"/>
  <c r="D41" i="5"/>
  <c r="E32" i="5"/>
  <c r="E58" i="5" s="1"/>
  <c r="E32" i="4"/>
  <c r="E33" i="6"/>
  <c r="E50" i="7"/>
  <c r="E51" i="7" s="1"/>
  <c r="B40" i="7"/>
  <c r="B40" i="6"/>
  <c r="B40" i="1"/>
  <c r="B40" i="4"/>
  <c r="D64" i="3"/>
  <c r="D63" i="7"/>
  <c r="D33" i="7"/>
  <c r="D45" i="7"/>
  <c r="D50" i="7"/>
  <c r="B41" i="3"/>
  <c r="D62" i="6"/>
  <c r="D62" i="5"/>
  <c r="B41" i="2"/>
  <c r="D46" i="1"/>
  <c r="D64" i="1" s="1"/>
  <c r="D44" i="7"/>
  <c r="D41" i="7"/>
  <c r="B41" i="5"/>
  <c r="B41" i="1"/>
  <c r="E45" i="6"/>
  <c r="E46" i="4"/>
  <c r="E64" i="4" s="1"/>
  <c r="E35" i="5"/>
  <c r="E51" i="5"/>
  <c r="E63" i="5"/>
  <c r="E44" i="5"/>
  <c r="E46" i="5" s="1"/>
  <c r="E62" i="5"/>
  <c r="E32" i="6"/>
  <c r="E32" i="7"/>
  <c r="D46" i="6" l="1"/>
  <c r="D64" i="6" s="1"/>
  <c r="D51" i="6"/>
  <c r="D51" i="7"/>
  <c r="D46" i="7"/>
  <c r="D64" i="7" s="1"/>
  <c r="B41" i="7"/>
  <c r="D35" i="7"/>
  <c r="D35" i="5"/>
  <c r="B41" i="6"/>
  <c r="B40" i="5"/>
  <c r="D46" i="5"/>
  <c r="D64" i="5" s="1"/>
  <c r="D51" i="5"/>
  <c r="D35" i="6"/>
  <c r="E64" i="5"/>
  <c r="E58" i="6"/>
  <c r="E35" i="7"/>
  <c r="E63" i="7"/>
  <c r="E44" i="7"/>
  <c r="E46" i="7" s="1"/>
  <c r="E35" i="6"/>
  <c r="E51" i="6"/>
  <c r="E63" i="6"/>
  <c r="E44" i="6"/>
  <c r="E46" i="6" s="1"/>
  <c r="E62" i="7"/>
  <c r="E58" i="7"/>
  <c r="E62" i="6"/>
  <c r="D32" i="6" l="1"/>
  <c r="D32" i="5"/>
  <c r="D32" i="7"/>
  <c r="D32" i="1"/>
  <c r="D32" i="2"/>
  <c r="D58" i="2"/>
  <c r="D32" i="3"/>
  <c r="D58" i="3"/>
  <c r="D32" i="4"/>
  <c r="D58" i="4"/>
  <c r="E64" i="7"/>
  <c r="E64" i="6"/>
  <c r="B67" i="1"/>
  <c r="H32" i="1"/>
  <c r="C58" i="4"/>
  <c r="H50" i="4"/>
  <c r="G50" i="4"/>
  <c r="F50" i="4"/>
  <c r="C50" i="4"/>
  <c r="H45" i="4"/>
  <c r="G45" i="4"/>
  <c r="F45" i="4"/>
  <c r="C45" i="4"/>
  <c r="H58" i="3"/>
  <c r="G58" i="3"/>
  <c r="F58" i="3"/>
  <c r="C58" i="3"/>
  <c r="H50" i="3"/>
  <c r="G50" i="3"/>
  <c r="F50" i="3"/>
  <c r="C50" i="3"/>
  <c r="H45" i="3"/>
  <c r="G45" i="3"/>
  <c r="F45" i="3"/>
  <c r="C45" i="3"/>
  <c r="C50" i="2"/>
  <c r="F50" i="2"/>
  <c r="G50" i="2"/>
  <c r="H50" i="2"/>
  <c r="C45" i="2"/>
  <c r="F45" i="2"/>
  <c r="G45" i="2"/>
  <c r="H45" i="2"/>
  <c r="C58" i="2"/>
  <c r="C45" i="1"/>
  <c r="F45" i="1"/>
  <c r="G45" i="1"/>
  <c r="H45" i="1"/>
  <c r="D58" i="1" l="1"/>
  <c r="D58" i="5"/>
  <c r="D58" i="7"/>
  <c r="D58" i="6"/>
  <c r="F32" i="6"/>
  <c r="F58" i="4" l="1"/>
  <c r="F58" i="2"/>
  <c r="H62" i="4"/>
  <c r="G62" i="4"/>
  <c r="F62" i="4"/>
  <c r="H62" i="3"/>
  <c r="G62" i="3"/>
  <c r="F62" i="3"/>
  <c r="H62" i="2"/>
  <c r="G62" i="2"/>
  <c r="F62" i="2"/>
  <c r="F62" i="1"/>
  <c r="G62" i="1"/>
  <c r="H62" i="1"/>
  <c r="B62" i="4" l="1"/>
  <c r="B62" i="2"/>
  <c r="C62" i="1"/>
  <c r="C62" i="3"/>
  <c r="G62" i="6"/>
  <c r="C62" i="6"/>
  <c r="G62" i="7"/>
  <c r="C62" i="7"/>
  <c r="G62" i="5"/>
  <c r="C62" i="5"/>
  <c r="C62" i="2"/>
  <c r="B62" i="3"/>
  <c r="C62" i="4"/>
  <c r="H62" i="6"/>
  <c r="F62" i="6"/>
  <c r="H62" i="7"/>
  <c r="F62" i="7"/>
  <c r="H62" i="5"/>
  <c r="F62" i="5"/>
  <c r="H58" i="4"/>
  <c r="G58" i="4"/>
  <c r="H58" i="2"/>
  <c r="G58" i="2"/>
  <c r="H32" i="6" l="1"/>
  <c r="G32" i="6"/>
  <c r="C32" i="6"/>
  <c r="B32" i="6"/>
  <c r="B67" i="6"/>
  <c r="C33" i="6" l="1"/>
  <c r="C45" i="6"/>
  <c r="C50" i="6"/>
  <c r="F33" i="6"/>
  <c r="F58" i="6" s="1"/>
  <c r="F45" i="6"/>
  <c r="F50" i="6"/>
  <c r="H33" i="6"/>
  <c r="H58" i="6" s="1"/>
  <c r="H45" i="6"/>
  <c r="H50" i="6"/>
  <c r="G50" i="6"/>
  <c r="G45" i="6"/>
  <c r="B62" i="6"/>
  <c r="C58" i="6"/>
  <c r="G33" i="6"/>
  <c r="G58" i="6" l="1"/>
  <c r="H32" i="7" l="1"/>
  <c r="G32" i="7"/>
  <c r="F32" i="7"/>
  <c r="C32" i="7"/>
  <c r="B32" i="7"/>
  <c r="B67" i="7"/>
  <c r="H33" i="7"/>
  <c r="F33" i="7"/>
  <c r="C33" i="7"/>
  <c r="G50" i="7" l="1"/>
  <c r="G51" i="7" s="1"/>
  <c r="C50" i="7"/>
  <c r="C51" i="7" s="1"/>
  <c r="H50" i="7"/>
  <c r="H51" i="7" s="1"/>
  <c r="F50" i="7"/>
  <c r="F51" i="7" s="1"/>
  <c r="H50" i="5"/>
  <c r="H45" i="5"/>
  <c r="F50" i="5"/>
  <c r="F45" i="5"/>
  <c r="C50" i="5"/>
  <c r="C45" i="5"/>
  <c r="G45" i="7"/>
  <c r="G50" i="5"/>
  <c r="G45" i="5"/>
  <c r="B68" i="5"/>
  <c r="H45" i="7"/>
  <c r="F45" i="7"/>
  <c r="C45" i="7"/>
  <c r="B62" i="7"/>
  <c r="C58" i="7"/>
  <c r="F58" i="7"/>
  <c r="H58" i="7"/>
  <c r="G33" i="7"/>
  <c r="G58" i="7" l="1"/>
  <c r="H32" i="5"/>
  <c r="G32" i="5"/>
  <c r="F32" i="5"/>
  <c r="C32" i="5"/>
  <c r="B32" i="5"/>
  <c r="B67" i="5"/>
  <c r="H33" i="5"/>
  <c r="F33" i="5"/>
  <c r="C33" i="5"/>
  <c r="H33" i="4"/>
  <c r="G33" i="4"/>
  <c r="F33" i="4"/>
  <c r="C33" i="4"/>
  <c r="H32" i="4"/>
  <c r="G32" i="4"/>
  <c r="F32" i="4"/>
  <c r="C32" i="4"/>
  <c r="B67" i="4"/>
  <c r="H33" i="3"/>
  <c r="G33" i="3"/>
  <c r="F33" i="3"/>
  <c r="C33" i="3"/>
  <c r="H32" i="3"/>
  <c r="G32" i="3"/>
  <c r="F32" i="3"/>
  <c r="C32" i="3"/>
  <c r="B32" i="3"/>
  <c r="B67" i="3"/>
  <c r="H33" i="2"/>
  <c r="G33" i="2"/>
  <c r="F33" i="2"/>
  <c r="C33" i="2"/>
  <c r="H32" i="2"/>
  <c r="G32" i="2"/>
  <c r="F32" i="2"/>
  <c r="C32" i="2"/>
  <c r="B32" i="2"/>
  <c r="B67" i="2"/>
  <c r="H33" i="1"/>
  <c r="H58" i="1" s="1"/>
  <c r="G33" i="1"/>
  <c r="F33" i="1"/>
  <c r="C33" i="1"/>
  <c r="G32" i="1"/>
  <c r="F32" i="1"/>
  <c r="C32" i="1"/>
  <c r="B62" i="1"/>
  <c r="B32" i="1"/>
  <c r="E57" i="2" l="1"/>
  <c r="E34" i="2"/>
  <c r="E59" i="2" s="1"/>
  <c r="E57" i="3"/>
  <c r="E34" i="3"/>
  <c r="E59" i="3" s="1"/>
  <c r="E57" i="4"/>
  <c r="E34" i="4"/>
  <c r="E59" i="4" s="1"/>
  <c r="E57" i="1"/>
  <c r="E34" i="1"/>
  <c r="E59" i="1" s="1"/>
  <c r="B57" i="3"/>
  <c r="B44" i="3"/>
  <c r="F63" i="1"/>
  <c r="F44" i="1"/>
  <c r="F46" i="1" s="1"/>
  <c r="F35" i="5"/>
  <c r="H63" i="1"/>
  <c r="H44" i="1"/>
  <c r="H46" i="1" s="1"/>
  <c r="B34" i="6"/>
  <c r="B34" i="7"/>
  <c r="B34" i="5"/>
  <c r="C57" i="1"/>
  <c r="C44" i="1"/>
  <c r="C46" i="1" s="1"/>
  <c r="G63" i="1"/>
  <c r="G57" i="1"/>
  <c r="G44" i="1"/>
  <c r="G46" i="1" s="1"/>
  <c r="B34" i="1"/>
  <c r="F34" i="1"/>
  <c r="C34" i="2"/>
  <c r="G57" i="2"/>
  <c r="H34" i="2"/>
  <c r="C57" i="2"/>
  <c r="C51" i="2"/>
  <c r="C44" i="2"/>
  <c r="C46" i="2" s="1"/>
  <c r="C63" i="2"/>
  <c r="G51" i="2"/>
  <c r="G44" i="2"/>
  <c r="G46" i="2" s="1"/>
  <c r="G63" i="2"/>
  <c r="B45" i="2"/>
  <c r="B63" i="2"/>
  <c r="B68" i="2"/>
  <c r="B50" i="2"/>
  <c r="F34" i="2"/>
  <c r="F35" i="2"/>
  <c r="H35" i="2"/>
  <c r="F63" i="3"/>
  <c r="F51" i="3"/>
  <c r="F44" i="3"/>
  <c r="F46" i="3" s="1"/>
  <c r="H63" i="3"/>
  <c r="H51" i="3"/>
  <c r="H44" i="3"/>
  <c r="H46" i="3" s="1"/>
  <c r="H34" i="4"/>
  <c r="G57" i="4"/>
  <c r="C57" i="4"/>
  <c r="C63" i="4"/>
  <c r="C51" i="4"/>
  <c r="C44" i="4"/>
  <c r="C46" i="4" s="1"/>
  <c r="G63" i="4"/>
  <c r="G51" i="4"/>
  <c r="G44" i="4"/>
  <c r="G46" i="4" s="1"/>
  <c r="B50" i="4"/>
  <c r="B51" i="4" s="1"/>
  <c r="B45" i="4"/>
  <c r="B68" i="4"/>
  <c r="B63" i="4"/>
  <c r="G34" i="1"/>
  <c r="B44" i="2"/>
  <c r="B57" i="2"/>
  <c r="F63" i="2"/>
  <c r="F57" i="2"/>
  <c r="F51" i="2"/>
  <c r="F44" i="2"/>
  <c r="F46" i="2" s="1"/>
  <c r="H63" i="2"/>
  <c r="H57" i="2"/>
  <c r="H51" i="2"/>
  <c r="H44" i="2"/>
  <c r="H46" i="2" s="1"/>
  <c r="C35" i="2"/>
  <c r="G35" i="2"/>
  <c r="G34" i="3"/>
  <c r="C34" i="3"/>
  <c r="H57" i="3"/>
  <c r="F57" i="3"/>
  <c r="C51" i="3"/>
  <c r="C44" i="3"/>
  <c r="C46" i="3" s="1"/>
  <c r="C63" i="3"/>
  <c r="G51" i="3"/>
  <c r="G44" i="3"/>
  <c r="G46" i="3" s="1"/>
  <c r="G63" i="3"/>
  <c r="G57" i="3"/>
  <c r="B63" i="3"/>
  <c r="B50" i="3"/>
  <c r="B45" i="3"/>
  <c r="B68" i="3"/>
  <c r="B57" i="4"/>
  <c r="B44" i="4"/>
  <c r="F63" i="4"/>
  <c r="F51" i="4"/>
  <c r="F44" i="4"/>
  <c r="F46" i="4" s="1"/>
  <c r="H63" i="4"/>
  <c r="H51" i="4"/>
  <c r="H44" i="4"/>
  <c r="H46" i="4" s="1"/>
  <c r="C34" i="4"/>
  <c r="G34" i="4"/>
  <c r="B68" i="1"/>
  <c r="C58" i="5"/>
  <c r="F58" i="5"/>
  <c r="H58" i="5"/>
  <c r="B34" i="4"/>
  <c r="B34" i="3"/>
  <c r="B34" i="2"/>
  <c r="G58" i="1"/>
  <c r="C58" i="1"/>
  <c r="F58" i="1"/>
  <c r="B62" i="5"/>
  <c r="C35" i="5"/>
  <c r="H35" i="5"/>
  <c r="B33" i="5"/>
  <c r="G33" i="5"/>
  <c r="G58" i="5" s="1"/>
  <c r="B45" i="5"/>
  <c r="B50" i="5"/>
  <c r="B33" i="4"/>
  <c r="B58" i="4" s="1"/>
  <c r="C35" i="4"/>
  <c r="F35" i="4"/>
  <c r="H35" i="4"/>
  <c r="G35" i="4"/>
  <c r="B33" i="3"/>
  <c r="B58" i="3" s="1"/>
  <c r="C35" i="3"/>
  <c r="F35" i="3"/>
  <c r="H35" i="3"/>
  <c r="G35" i="3"/>
  <c r="B33" i="2"/>
  <c r="B58" i="2" s="1"/>
  <c r="B33" i="1"/>
  <c r="C35" i="1"/>
  <c r="F35" i="1"/>
  <c r="H35" i="1"/>
  <c r="B45" i="1"/>
  <c r="C63" i="1"/>
  <c r="G35" i="1"/>
  <c r="B46" i="2" l="1"/>
  <c r="B46" i="4"/>
  <c r="B64" i="4" s="1"/>
  <c r="C64" i="3"/>
  <c r="C64" i="2"/>
  <c r="D57" i="4"/>
  <c r="D34" i="4"/>
  <c r="D59" i="4" s="1"/>
  <c r="D57" i="2"/>
  <c r="D34" i="2"/>
  <c r="D59" i="2" s="1"/>
  <c r="H34" i="5"/>
  <c r="H59" i="5" s="1"/>
  <c r="G59" i="1"/>
  <c r="F59" i="1"/>
  <c r="F57" i="4"/>
  <c r="H34" i="3"/>
  <c r="H59" i="3" s="1"/>
  <c r="G34" i="2"/>
  <c r="F34" i="4"/>
  <c r="F34" i="5"/>
  <c r="F59" i="5" s="1"/>
  <c r="F34" i="6"/>
  <c r="C34" i="7"/>
  <c r="C64" i="1"/>
  <c r="H57" i="4"/>
  <c r="F34" i="3"/>
  <c r="F59" i="3" s="1"/>
  <c r="E34" i="6"/>
  <c r="E59" i="6" s="1"/>
  <c r="E57" i="6"/>
  <c r="E34" i="5"/>
  <c r="E59" i="5" s="1"/>
  <c r="E57" i="5"/>
  <c r="C57" i="3"/>
  <c r="E34" i="7"/>
  <c r="E59" i="7" s="1"/>
  <c r="E57" i="7"/>
  <c r="C59" i="3"/>
  <c r="C59" i="4"/>
  <c r="G64" i="3"/>
  <c r="G59" i="2"/>
  <c r="F59" i="4"/>
  <c r="G64" i="4"/>
  <c r="H59" i="2"/>
  <c r="G63" i="5"/>
  <c r="G44" i="5"/>
  <c r="G46" i="5" s="1"/>
  <c r="G51" i="5"/>
  <c r="G63" i="6"/>
  <c r="G44" i="6"/>
  <c r="G46" i="6" s="1"/>
  <c r="G51" i="6"/>
  <c r="G35" i="6"/>
  <c r="G64" i="1"/>
  <c r="C35" i="7"/>
  <c r="C44" i="7"/>
  <c r="C46" i="7" s="1"/>
  <c r="C63" i="7"/>
  <c r="F34" i="7"/>
  <c r="C34" i="5"/>
  <c r="C59" i="5" s="1"/>
  <c r="C34" i="6"/>
  <c r="H51" i="5"/>
  <c r="H63" i="5"/>
  <c r="H44" i="5"/>
  <c r="H46" i="5" s="1"/>
  <c r="H51" i="6"/>
  <c r="H63" i="6"/>
  <c r="H44" i="6"/>
  <c r="H46" i="6" s="1"/>
  <c r="H35" i="6"/>
  <c r="H64" i="1"/>
  <c r="F44" i="7"/>
  <c r="F46" i="7" s="1"/>
  <c r="F63" i="7"/>
  <c r="F35" i="7"/>
  <c r="F57" i="1"/>
  <c r="B51" i="3"/>
  <c r="G59" i="3"/>
  <c r="G59" i="4"/>
  <c r="H64" i="4"/>
  <c r="F64" i="4"/>
  <c r="C59" i="2"/>
  <c r="H64" i="2"/>
  <c r="F64" i="2"/>
  <c r="H59" i="4"/>
  <c r="C64" i="4"/>
  <c r="H64" i="3"/>
  <c r="F64" i="3"/>
  <c r="F59" i="2"/>
  <c r="B51" i="2"/>
  <c r="B64" i="2"/>
  <c r="G64" i="2"/>
  <c r="G44" i="7"/>
  <c r="G46" i="7" s="1"/>
  <c r="G63" i="7"/>
  <c r="G35" i="7"/>
  <c r="C51" i="5"/>
  <c r="C63" i="5"/>
  <c r="C57" i="5"/>
  <c r="C44" i="5"/>
  <c r="C46" i="5" s="1"/>
  <c r="C57" i="6"/>
  <c r="C44" i="6"/>
  <c r="C46" i="6" s="1"/>
  <c r="C51" i="6"/>
  <c r="C35" i="6"/>
  <c r="C59" i="6" s="1"/>
  <c r="C63" i="6"/>
  <c r="G34" i="5"/>
  <c r="G34" i="7"/>
  <c r="G34" i="6"/>
  <c r="H34" i="7"/>
  <c r="H34" i="6"/>
  <c r="H34" i="1"/>
  <c r="H59" i="1" s="1"/>
  <c r="C34" i="1"/>
  <c r="C59" i="1" s="1"/>
  <c r="H44" i="7"/>
  <c r="H46" i="7" s="1"/>
  <c r="H35" i="7"/>
  <c r="H63" i="7"/>
  <c r="H57" i="1"/>
  <c r="F57" i="5"/>
  <c r="F44" i="5"/>
  <c r="F46" i="5" s="1"/>
  <c r="F51" i="5"/>
  <c r="F63" i="5"/>
  <c r="F57" i="6"/>
  <c r="F44" i="6"/>
  <c r="F46" i="6" s="1"/>
  <c r="F51" i="6"/>
  <c r="F63" i="6"/>
  <c r="F35" i="6"/>
  <c r="F64" i="1"/>
  <c r="B46" i="3"/>
  <c r="B64" i="3" s="1"/>
  <c r="B63" i="1"/>
  <c r="B63" i="5"/>
  <c r="B68" i="6"/>
  <c r="B45" i="6"/>
  <c r="B50" i="6"/>
  <c r="B63" i="6"/>
  <c r="B33" i="6"/>
  <c r="B68" i="7"/>
  <c r="B50" i="7"/>
  <c r="B33" i="7"/>
  <c r="B63" i="7"/>
  <c r="B45" i="7"/>
  <c r="G35" i="5"/>
  <c r="G59" i="5" s="1"/>
  <c r="B58" i="5"/>
  <c r="B35" i="5"/>
  <c r="B59" i="5" s="1"/>
  <c r="B35" i="4"/>
  <c r="B59" i="4" s="1"/>
  <c r="B35" i="3"/>
  <c r="B59" i="3" s="1"/>
  <c r="B35" i="2"/>
  <c r="B59" i="2" s="1"/>
  <c r="B58" i="1"/>
  <c r="B35" i="1"/>
  <c r="B59" i="1" s="1"/>
  <c r="B44" i="1"/>
  <c r="B46" i="1" s="1"/>
  <c r="B57" i="1"/>
  <c r="F64" i="5" l="1"/>
  <c r="F64" i="6"/>
  <c r="F59" i="6"/>
  <c r="D57" i="1"/>
  <c r="D34" i="1"/>
  <c r="D59" i="1" s="1"/>
  <c r="C64" i="6"/>
  <c r="D57" i="3"/>
  <c r="D34" i="3"/>
  <c r="D59" i="3" s="1"/>
  <c r="G64" i="5"/>
  <c r="C64" i="7"/>
  <c r="F59" i="7"/>
  <c r="F57" i="7"/>
  <c r="B57" i="5"/>
  <c r="H57" i="7"/>
  <c r="H59" i="7"/>
  <c r="G64" i="7"/>
  <c r="H59" i="6"/>
  <c r="H57" i="6"/>
  <c r="H57" i="5"/>
  <c r="C59" i="7"/>
  <c r="C57" i="7"/>
  <c r="G59" i="6"/>
  <c r="G64" i="6"/>
  <c r="G57" i="6"/>
  <c r="H64" i="7"/>
  <c r="C64" i="5"/>
  <c r="G59" i="7"/>
  <c r="G57" i="7"/>
  <c r="F64" i="7"/>
  <c r="H64" i="6"/>
  <c r="H64" i="5"/>
  <c r="G57" i="5"/>
  <c r="B51" i="5"/>
  <c r="B44" i="5"/>
  <c r="B46" i="5" s="1"/>
  <c r="B64" i="5" s="1"/>
  <c r="B35" i="7"/>
  <c r="B59" i="7" s="1"/>
  <c r="B58" i="7"/>
  <c r="B44" i="6"/>
  <c r="B46" i="6" s="1"/>
  <c r="B64" i="6" s="1"/>
  <c r="B57" i="6"/>
  <c r="B51" i="6"/>
  <c r="B58" i="6"/>
  <c r="B35" i="6"/>
  <c r="B59" i="6" s="1"/>
  <c r="B44" i="7"/>
  <c r="B46" i="7" s="1"/>
  <c r="B64" i="7" s="1"/>
  <c r="B51" i="7"/>
  <c r="B57" i="7"/>
  <c r="B64" i="1"/>
  <c r="D57" i="7" l="1"/>
  <c r="D34" i="7"/>
  <c r="D59" i="7" s="1"/>
  <c r="D57" i="6"/>
  <c r="D34" i="6"/>
  <c r="D59" i="6" s="1"/>
  <c r="D57" i="5"/>
  <c r="D34" i="5"/>
  <c r="D59" i="5" s="1"/>
  <c r="D50" i="1"/>
  <c r="D51" i="1" s="1"/>
  <c r="G50" i="1"/>
  <c r="G51" i="1" s="1"/>
  <c r="E50" i="1"/>
  <c r="E51" i="1" s="1"/>
  <c r="F50" i="1"/>
  <c r="F51" i="1" s="1"/>
  <c r="H50" i="1"/>
  <c r="H51" i="1" s="1"/>
  <c r="C50" i="1"/>
  <c r="C51" i="1" s="1"/>
  <c r="B19" i="1"/>
  <c r="B50" i="1" s="1"/>
  <c r="B51" i="1" s="1"/>
</calcChain>
</file>

<file path=xl/sharedStrings.xml><?xml version="1.0" encoding="utf-8"?>
<sst xmlns="http://schemas.openxmlformats.org/spreadsheetml/2006/main" count="527" uniqueCount="166">
  <si>
    <t>Indicador</t>
  </si>
  <si>
    <t>Total programa</t>
  </si>
  <si>
    <t>Productos</t>
  </si>
  <si>
    <t>Primaria</t>
  </si>
  <si>
    <t>Edu. Especial</t>
  </si>
  <si>
    <t>Edu. Nocturna</t>
  </si>
  <si>
    <t>Insumos</t>
  </si>
  <si>
    <t xml:space="preserve">Beneficiarios </t>
  </si>
  <si>
    <t>Efectivos 1T 2011</t>
  </si>
  <si>
    <t>Gasto FODESAF</t>
  </si>
  <si>
    <t>Ingresos FODESAF</t>
  </si>
  <si>
    <t>Otros insumos</t>
  </si>
  <si>
    <t>IPC (1T 2011)</t>
  </si>
  <si>
    <t>Población objetivo</t>
  </si>
  <si>
    <t>Cálculos intermedios</t>
  </si>
  <si>
    <t>Gasto efectivo real 1T 2011</t>
  </si>
  <si>
    <t>Gasto efectivo real por beneficiario 1T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</si>
  <si>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</si>
  <si>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</si>
  <si>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</si>
  <si>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</si>
  <si>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</si>
  <si>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</si>
  <si>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</si>
  <si>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</si>
  <si>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</si>
  <si>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</si>
  <si>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</si>
  <si>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</si>
  <si>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</si>
  <si>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</si>
  <si>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</si>
  <si>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</si>
  <si>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</si>
  <si>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</si>
  <si>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</si>
  <si>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</si>
  <si>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</si>
  <si>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</si>
  <si>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</si>
  <si>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</si>
  <si>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Efectivos 2T 2011</t>
  </si>
  <si>
    <t>IPC (2T 2011)</t>
  </si>
  <si>
    <t>Gasto efectivo real 2T 2011</t>
  </si>
  <si>
    <t>Gasto efectivo real por beneficiario 2T 2011</t>
  </si>
  <si>
    <t>Fuentes:</t>
  </si>
  <si>
    <t>Efectivos 3T 2011</t>
  </si>
  <si>
    <t>IPC (3T 2011)</t>
  </si>
  <si>
    <t>Gasto efectivo real 3T 2011</t>
  </si>
  <si>
    <t>Gasto efectivo real por beneficiario 3T 2011</t>
  </si>
  <si>
    <t>Efectivos 4T 2011</t>
  </si>
  <si>
    <t>IPC (4T 2011)</t>
  </si>
  <si>
    <t>Gasto efectivo real 4T 2011</t>
  </si>
  <si>
    <t>Gasto efectivo real por beneficiario 4T 2011</t>
  </si>
  <si>
    <t>Efectivos  2011</t>
  </si>
  <si>
    <t>IPC ( 2011)</t>
  </si>
  <si>
    <t>Gasto efectivo real  2011</t>
  </si>
  <si>
    <t>Gasto efectivo real por beneficiario  2011</t>
  </si>
  <si>
    <t>De Composición</t>
  </si>
  <si>
    <t>Secundaria total</t>
  </si>
  <si>
    <t>Sec Académica</t>
  </si>
  <si>
    <t>Sec. Técnica</t>
  </si>
  <si>
    <t>Efectivos 1S 2011</t>
  </si>
  <si>
    <t>IPC (1S 2011)</t>
  </si>
  <si>
    <t>Gasto efectivo real 1S 2011</t>
  </si>
  <si>
    <t>Gasto efectivo real por beneficiario 1S 2011</t>
  </si>
  <si>
    <t>Efectivos 3TA 2011</t>
  </si>
  <si>
    <t>IPC (3TA 2011)</t>
  </si>
  <si>
    <t>Gasto efectivo real 3TA 2011</t>
  </si>
  <si>
    <t>Gasto efectivo real por beneficiario 3TA 2011</t>
  </si>
  <si>
    <t>Nota:</t>
  </si>
  <si>
    <t>Los beneficiarios se establecen a través de las listas de matrícula de las instituciones, no en todos los casos se financia el 100% de la matrícula.</t>
  </si>
  <si>
    <t>Los beneficiarios son los mismos de un mes a otro en la mayoría de los casos, excepto cuando se reportan aumentos/disminuciones de matrícula.</t>
  </si>
  <si>
    <t>PANEA recibe recursos de Desaf y del MEP; sin embargo, el programa no puede diferenciar los recursos de acuerdo a la fuente de financiamiento. Esto puede provocar que en estos indicadores se de el caso de gastos mayores a los ingresos.</t>
  </si>
  <si>
    <t>Indicadores propuestos aplicados a PANEA. Primer trimestre 2012</t>
  </si>
  <si>
    <t>Programados 1T 2012</t>
  </si>
  <si>
    <t>Efectivos 1T 2012</t>
  </si>
  <si>
    <t>Programados año 2012</t>
  </si>
  <si>
    <t>En transferencias 1T 2012</t>
  </si>
  <si>
    <t>IPC (1T 2012)</t>
  </si>
  <si>
    <t>Gasto efectivo real 1T 2012</t>
  </si>
  <si>
    <t>Gasto efectivo real por beneficiario 1T 2012</t>
  </si>
  <si>
    <t>Informes de Giros de Recursos, Presupuesto Desaf, 2012</t>
  </si>
  <si>
    <t>PAO PANEA 2012</t>
  </si>
  <si>
    <t>Indicadores propuestos aplicados a PANEA. Segundo trimestre 2012</t>
  </si>
  <si>
    <t>Programados 2T 2012</t>
  </si>
  <si>
    <t>Efectivos 2T 2012</t>
  </si>
  <si>
    <t>En transferencias 2T 2012</t>
  </si>
  <si>
    <t>IPC (2T 2012)</t>
  </si>
  <si>
    <t>Gasto efectivo real 2T 2012</t>
  </si>
  <si>
    <t>Gasto efectivo real por beneficiario 2T 2012</t>
  </si>
  <si>
    <t>Indicadores propuestos aplicados a PANEA. Tercer trimestre 2012</t>
  </si>
  <si>
    <t>Programados 3T 2012</t>
  </si>
  <si>
    <t>Efectivos 3T 2012</t>
  </si>
  <si>
    <t>En transferencias 3T 2012</t>
  </si>
  <si>
    <t>IPC (3T 2012)</t>
  </si>
  <si>
    <t>Gasto efectivo real 3T 2012</t>
  </si>
  <si>
    <t>Gasto efectivo real por beneficiario 3T 2012</t>
  </si>
  <si>
    <t>Indicadores propuestos aplicados a PANEA. Cuarto trimestre 2012</t>
  </si>
  <si>
    <t>Programados 4T 2012</t>
  </si>
  <si>
    <t>Efectivos 4T 2012</t>
  </si>
  <si>
    <t>En transferencias 4T 2012</t>
  </si>
  <si>
    <t>IPC (4T 2012)</t>
  </si>
  <si>
    <t>Gasto efectivo real 4T 2012</t>
  </si>
  <si>
    <t>Gasto efectivo real por beneficiario 4T 2012</t>
  </si>
  <si>
    <t>Indicadores propuestos aplicados a PANEA.  2012</t>
  </si>
  <si>
    <t>Programados 1S 2012</t>
  </si>
  <si>
    <t>Efectivos 1S 2012</t>
  </si>
  <si>
    <t>En transferencias 1S 2012</t>
  </si>
  <si>
    <t>IPC (1S 2012)</t>
  </si>
  <si>
    <t>Gasto efectivo real 1S 2012</t>
  </si>
  <si>
    <t>Gasto efectivo real por beneficiario 1S 2012</t>
  </si>
  <si>
    <t>Programados 3TA 2012</t>
  </si>
  <si>
    <t>Efectivos 3TA 2012</t>
  </si>
  <si>
    <t>En transferencias 3TA 2012</t>
  </si>
  <si>
    <t>IPC (3TA 2012)</t>
  </si>
  <si>
    <t>Gasto efectivo real 3TA 2012</t>
  </si>
  <si>
    <t>Gasto efectivo real por beneficiario 3TA 2012</t>
  </si>
  <si>
    <t>Programados  2012</t>
  </si>
  <si>
    <t>Efectivos  2012</t>
  </si>
  <si>
    <t>En transferencias  2012</t>
  </si>
  <si>
    <t>IPC ( 2012)</t>
  </si>
  <si>
    <t>Gasto efectivo real  2012</t>
  </si>
  <si>
    <t>Gasto efectivo real por beneficiario  2012</t>
  </si>
  <si>
    <t>RUBRO</t>
  </si>
  <si>
    <t>FODESAF</t>
  </si>
  <si>
    <t>Comedores Escolares Ley 8783 Art 3, inciso e</t>
  </si>
  <si>
    <t>¢22.042.633.000,00</t>
  </si>
  <si>
    <t>Comedores Escolares Ley 8783 Art 3inciso l(ele) Inst. I y II ciclo Comedores Escolares.</t>
  </si>
  <si>
    <t>¢18.550.197.753,00</t>
  </si>
  <si>
    <t>Total</t>
  </si>
  <si>
    <t>¢40.592.830.753,00</t>
  </si>
  <si>
    <t>PROGRAMACION MENSUAL AÑO 2012</t>
  </si>
  <si>
    <t>ALIMENTOS -SERVIDORAS</t>
  </si>
  <si>
    <r>
      <t xml:space="preserve">                  </t>
    </r>
    <r>
      <rPr>
        <b/>
        <i/>
        <sz val="8"/>
        <color theme="1"/>
        <rFont val="Calibri"/>
        <family val="2"/>
      </rPr>
      <t>Rubro</t>
    </r>
  </si>
  <si>
    <t xml:space="preserve">      Mes</t>
  </si>
  <si>
    <t xml:space="preserve">ALIMENTOS </t>
  </si>
  <si>
    <t xml:space="preserve">                SERVIDORAS          </t>
  </si>
  <si>
    <t>FEBRERO</t>
  </si>
  <si>
    <t>2,776,044,000.00</t>
  </si>
  <si>
    <t>341,887,000.00</t>
  </si>
  <si>
    <t>MARZO</t>
  </si>
  <si>
    <t>3,817,060,496.00</t>
  </si>
  <si>
    <t>683,774,000.00</t>
  </si>
  <si>
    <t>ABRIL</t>
  </si>
  <si>
    <t>2,602,541,253.00</t>
  </si>
  <si>
    <t>MAYO</t>
  </si>
  <si>
    <t>3,817,060,472.00</t>
  </si>
  <si>
    <t>JUNIO</t>
  </si>
  <si>
    <t>3,643,557,746.00</t>
  </si>
  <si>
    <t>JULIO</t>
  </si>
  <si>
    <t>1,908,530,260.00</t>
  </si>
  <si>
    <t>AGOSTO</t>
  </si>
  <si>
    <t>SETIEMBRE</t>
  </si>
  <si>
    <t>3,470,054,997.00</t>
  </si>
  <si>
    <t>OCTUBRE</t>
  </si>
  <si>
    <t>NOVIEMBRE</t>
  </si>
  <si>
    <t>2,590,639,628.00</t>
  </si>
  <si>
    <t>DICIEMBRE</t>
  </si>
  <si>
    <t>1,668,398,830.00</t>
  </si>
  <si>
    <t>342,471,853.00</t>
  </si>
  <si>
    <t>TOTALES</t>
  </si>
  <si>
    <t>33,754,505,900.00</t>
  </si>
  <si>
    <t>6,838,324,853.00</t>
  </si>
  <si>
    <t>Informes Trimestrales 2011 y 2012, PANEA</t>
  </si>
  <si>
    <t>Fecha de actualización:25/06/2013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</si>
</sst>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#,##0.0000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4F81BD"/>
      <name val="Calibri"/>
      <family val="2"/>
    </font>
    <font>
      <b/>
      <i/>
      <sz val="11"/>
      <color theme="1"/>
      <name val="Calibri"/>
      <family val="2"/>
    </font>
    <font>
      <b/>
      <i/>
      <sz val="8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43" fontId="0" fillId="0" borderId="0" xfId="1" applyFont="1"/>
    <xf numFmtId="0" fontId="0" fillId="0" borderId="0" xfId="0" applyFont="1" applyAlignment="1">
      <alignment wrapText="1"/>
    </xf>
    <xf numFmtId="3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/>
    <xf numFmtId="2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1" xfId="0" applyBorder="1" applyAlignment="1"/>
    <xf numFmtId="167" fontId="0" fillId="0" borderId="0" xfId="1" applyNumberFormat="1" applyFo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0" fillId="0" borderId="0" xfId="0" applyAlignment="1">
      <alignment wrapText="1"/>
    </xf>
    <xf numFmtId="0" fontId="9" fillId="0" borderId="14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1" fillId="0" borderId="11" xfId="0" applyFont="1" applyBorder="1"/>
    <xf numFmtId="0" fontId="12" fillId="0" borderId="12" xfId="0" applyFont="1" applyBorder="1" applyAlignment="1">
      <alignment horizontal="center" vertical="top"/>
    </xf>
    <xf numFmtId="0" fontId="13" fillId="0" borderId="11" xfId="0" applyFont="1" applyBorder="1"/>
    <xf numFmtId="0" fontId="14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8" xfId="0" applyFont="1" applyBorder="1" applyAlignment="1">
      <alignment vertical="top"/>
    </xf>
    <xf numFmtId="0" fontId="9" fillId="0" borderId="13" xfId="0" applyFont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PANEA: Indicadores de Cobertura Potencial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Anual!$B$5:$G$5</c:f>
              <c:strCache>
                <c:ptCount val="6"/>
                <c:pt idx="0">
                  <c:v>Total programa</c:v>
                </c:pt>
                <c:pt idx="1">
                  <c:v>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</c:strCache>
            </c:strRef>
          </c:cat>
          <c:val>
            <c:numRef>
              <c:f>Anual!$B$40:$G$40</c:f>
              <c:numCache>
                <c:formatCode>#,##0.0____</c:formatCode>
                <c:ptCount val="6"/>
                <c:pt idx="0">
                  <c:v>154.77881101449421</c:v>
                </c:pt>
                <c:pt idx="1">
                  <c:v>195.42248832893674</c:v>
                </c:pt>
                <c:pt idx="2">
                  <c:v>91.754373488835157</c:v>
                </c:pt>
                <c:pt idx="3">
                  <c:v>78.503701757687651</c:v>
                </c:pt>
                <c:pt idx="4">
                  <c:v>254.97892585382314</c:v>
                </c:pt>
                <c:pt idx="5">
                  <c:v>117.75022679165407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Anual!$B$5:$G$5</c:f>
              <c:strCache>
                <c:ptCount val="6"/>
                <c:pt idx="0">
                  <c:v>Total programa</c:v>
                </c:pt>
                <c:pt idx="1">
                  <c:v>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</c:strCache>
            </c:strRef>
          </c:cat>
          <c:val>
            <c:numRef>
              <c:f>Anual!$B$41:$G$41</c:f>
              <c:numCache>
                <c:formatCode>#,##0.0____</c:formatCode>
                <c:ptCount val="6"/>
                <c:pt idx="0">
                  <c:v>154.77881101449421</c:v>
                </c:pt>
                <c:pt idx="1">
                  <c:v>195.42248832893674</c:v>
                </c:pt>
                <c:pt idx="2">
                  <c:v>91.754373488835157</c:v>
                </c:pt>
                <c:pt idx="3">
                  <c:v>78.503701757687651</c:v>
                </c:pt>
                <c:pt idx="4">
                  <c:v>254.97892585382314</c:v>
                </c:pt>
                <c:pt idx="5">
                  <c:v>117.75022679165407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76456"/>
        <c:axId val="349976848"/>
      </c:barChart>
      <c:catAx>
        <c:axId val="349976456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349976848"/>
        <c:crosses val="autoZero"/>
        <c:auto val="1"/>
        <c:lblAlgn val="ctr"/>
        <c:lblOffset val="100"/>
        <c:noMultiLvlLbl val="0"/>
      </c:catAx>
      <c:valAx>
        <c:axId val="3499768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49976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PANEA:</a:t>
            </a:r>
            <a:r>
              <a:rPr lang="es-CR" sz="1400" baseline="0"/>
              <a:t> </a:t>
            </a:r>
            <a:r>
              <a:rPr lang="es-CR" sz="1400"/>
              <a:t>Indicadores de Expansión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Anual!$B$57:$H$57</c:f>
              <c:numCache>
                <c:formatCode>#,##0.0____</c:formatCode>
                <c:ptCount val="7"/>
                <c:pt idx="0">
                  <c:v>-1.2237268425711934</c:v>
                </c:pt>
                <c:pt idx="1">
                  <c:v>-2.0417591310296523</c:v>
                </c:pt>
                <c:pt idx="2">
                  <c:v>4.0708835438545643</c:v>
                </c:pt>
                <c:pt idx="3">
                  <c:v>3.6680465186658351</c:v>
                </c:pt>
                <c:pt idx="4">
                  <c:v>5.2557540691759996</c:v>
                </c:pt>
                <c:pt idx="5">
                  <c:v>1.7374265186152815</c:v>
                </c:pt>
                <c:pt idx="6">
                  <c:v>14.014509269811271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Anual!$B$58:$H$58</c:f>
              <c:numCache>
                <c:formatCode>#,##0.0____</c:formatCode>
                <c:ptCount val="7"/>
                <c:pt idx="0">
                  <c:v>1.3102878176853183</c:v>
                </c:pt>
                <c:pt idx="1">
                  <c:v>1.3992322946706048</c:v>
                </c:pt>
                <c:pt idx="2">
                  <c:v>0.57718006329785521</c:v>
                </c:pt>
                <c:pt idx="3">
                  <c:v>0.2135385964430192</c:v>
                </c:pt>
                <c:pt idx="4">
                  <c:v>1.723284662424196</c:v>
                </c:pt>
                <c:pt idx="5">
                  <c:v>-8.0783298489198074</c:v>
                </c:pt>
                <c:pt idx="6">
                  <c:v>11.89230541207149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Anual!$B$59:$H$59</c:f>
              <c:numCache>
                <c:formatCode>#,##0.0____</c:formatCode>
                <c:ptCount val="7"/>
                <c:pt idx="0">
                  <c:v>2.5654082496287423</c:v>
                </c:pt>
                <c:pt idx="1">
                  <c:v>3.5127125550395766</c:v>
                </c:pt>
                <c:pt idx="2">
                  <c:v>-3.3570422019954083</c:v>
                </c:pt>
                <c:pt idx="3">
                  <c:v>-3.33227840036594</c:v>
                </c:pt>
                <c:pt idx="4">
                  <c:v>-3.356081990947668</c:v>
                </c:pt>
                <c:pt idx="5">
                  <c:v>-9.6481272462097039</c:v>
                </c:pt>
                <c:pt idx="6">
                  <c:v>-1.8613454299203802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49977632"/>
        <c:axId val="349978024"/>
      </c:barChart>
      <c:catAx>
        <c:axId val="34997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9978024"/>
        <c:crosses val="autoZero"/>
        <c:auto val="1"/>
        <c:lblAlgn val="ctr"/>
        <c:lblOffset val="100"/>
        <c:noMultiLvlLbl val="0"/>
      </c:catAx>
      <c:valAx>
        <c:axId val="3499780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49977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PANEA: Indicadores de Gasto Medio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Anual!$A$63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Anual!$B$63:$H$63</c:f>
              <c:numCache>
                <c:formatCode>#,##0</c:formatCode>
                <c:ptCount val="7"/>
                <c:pt idx="0">
                  <c:v>70500.06297643829</c:v>
                </c:pt>
                <c:pt idx="1">
                  <c:v>72513.498444135243</c:v>
                </c:pt>
                <c:pt idx="2">
                  <c:v>64261.661251695405</c:v>
                </c:pt>
                <c:pt idx="3">
                  <c:v>65385.760670171476</c:v>
                </c:pt>
                <c:pt idx="4">
                  <c:v>61005.204557638725</c:v>
                </c:pt>
                <c:pt idx="5">
                  <c:v>65879.676938880322</c:v>
                </c:pt>
                <c:pt idx="6">
                  <c:v>58529.246446768571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270792"/>
        <c:axId val="349271184"/>
      </c:barChart>
      <c:catAx>
        <c:axId val="349270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9271184"/>
        <c:crosses val="autoZero"/>
        <c:auto val="1"/>
        <c:lblAlgn val="ctr"/>
        <c:lblOffset val="100"/>
        <c:noMultiLvlLbl val="0"/>
      </c:catAx>
      <c:valAx>
        <c:axId val="349271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349270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PANEA: Índice de Eficiencia e Indicadores de Giro de Recursos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Anual!$B$64:$H$64</c:f>
              <c:numCache>
                <c:formatCode>#,##0.0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Anual!$B$67</c:f>
              <c:numCache>
                <c:formatCode>#,##0.0____</c:formatCode>
                <c:ptCount val="1"/>
                <c:pt idx="0">
                  <c:v>90.607061398793462</c:v>
                </c:pt>
              </c:numCache>
            </c:numRef>
          </c:val>
        </c:ser>
        <c:ser>
          <c:idx val="2"/>
          <c:order val="2"/>
          <c:tx>
            <c:strRef>
              <c:f>Anual!$A$68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Anual!$B$5:$H$5</c:f>
              <c:strCache>
                <c:ptCount val="7"/>
                <c:pt idx="0">
                  <c:v>Total programa</c:v>
                </c:pt>
                <c:pt idx="1">
                  <c:v>Primaria</c:v>
                </c:pt>
                <c:pt idx="2">
                  <c:v>Secundaria total</c:v>
                </c:pt>
                <c:pt idx="3">
                  <c:v>Sec Académica</c:v>
                </c:pt>
                <c:pt idx="4">
                  <c:v>Sec. Técnica</c:v>
                </c:pt>
                <c:pt idx="5">
                  <c:v>Edu. Especial</c:v>
                </c:pt>
                <c:pt idx="6">
                  <c:v>Edu. Nocturna</c:v>
                </c:pt>
              </c:strCache>
            </c:strRef>
          </c:cat>
          <c:val>
            <c:numRef>
              <c:f>Anual!$B$68</c:f>
              <c:numCache>
                <c:formatCode>#,##0.0____</c:formatCode>
                <c:ptCount val="1"/>
                <c:pt idx="0">
                  <c:v>110.36667391724021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272360"/>
        <c:axId val="349272752"/>
      </c:barChart>
      <c:catAx>
        <c:axId val="349272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349272752"/>
        <c:crosses val="autoZero"/>
        <c:auto val="1"/>
        <c:lblAlgn val="ctr"/>
        <c:lblOffset val="100"/>
        <c:noMultiLvlLbl val="0"/>
      </c:catAx>
      <c:valAx>
        <c:axId val="34927275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49272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PANEA: Indicadores de Giro de Recursos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Anual!$B$67</c:f>
              <c:numCache>
                <c:formatCode>#,##0.0____</c:formatCode>
                <c:ptCount val="1"/>
                <c:pt idx="0">
                  <c:v>90.607061398793462</c:v>
                </c:pt>
              </c:numCache>
            </c:numRef>
          </c:val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Anual!$B$68</c:f>
              <c:numCache>
                <c:formatCode>#,##0.0____</c:formatCode>
                <c:ptCount val="1"/>
                <c:pt idx="0">
                  <c:v>110.36667391724021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49273536"/>
        <c:axId val="349273928"/>
      </c:barChart>
      <c:catAx>
        <c:axId val="349273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9273928"/>
        <c:crosses val="autoZero"/>
        <c:auto val="1"/>
        <c:lblAlgn val="ctr"/>
        <c:lblOffset val="100"/>
        <c:noMultiLvlLbl val="0"/>
      </c:catAx>
      <c:valAx>
        <c:axId val="34927392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49273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487891</xdr:colOff>
      <xdr:row>1</xdr:row>
      <xdr:rowOff>109008</xdr:rowOff>
    </xdr:from>
    <xdr:to>
      <xdr:col>14</xdr:col>
      <xdr:colOff>590550</xdr:colOff>
      <xdr:row>16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582083</xdr:colOff>
      <xdr:row>17</xdr:row>
      <xdr:rowOff>170391</xdr:rowOff>
    </xdr:from>
    <xdr:to>
      <xdr:col>14</xdr:col>
      <xdr:colOff>433916</xdr:colOff>
      <xdr:row>33</xdr:row>
      <xdr:rowOff>97367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658283</xdr:colOff>
      <xdr:row>34</xdr:row>
      <xdr:rowOff>102657</xdr:rowOff>
    </xdr:from>
    <xdr:to>
      <xdr:col>14</xdr:col>
      <xdr:colOff>224366</xdr:colOff>
      <xdr:row>48</xdr:row>
      <xdr:rowOff>176740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524934</xdr:colOff>
      <xdr:row>50</xdr:row>
      <xdr:rowOff>91016</xdr:rowOff>
    </xdr:from>
    <xdr:to>
      <xdr:col>14</xdr:col>
      <xdr:colOff>92075</xdr:colOff>
      <xdr:row>64</xdr:row>
      <xdr:rowOff>167216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504825</xdr:colOff>
      <xdr:row>65</xdr:row>
      <xdr:rowOff>114300</xdr:rowOff>
    </xdr:from>
    <xdr:to>
      <xdr:col>14</xdr:col>
      <xdr:colOff>76200</xdr:colOff>
      <xdr:row>79</xdr:row>
      <xdr:rowOff>171450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3" name="2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PANEA (Comedores Escolares):</a:t>
          </a: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se establecen a través de las listas de matrícula de las instituciones, no en todos los casos se financia el 100% de la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la mayoría de los casos, excepto cuando se reportan aumentos/disminuciones de matrícula.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PANEA recibe recursos de Desaf y del MEP; sin embargo, el programa no puede diferenciar los recursos de acuerdo a la fuente de financiamiento. Esto puede provocar que en estos indicadores se de el caso de gastos mayores a los ingresos.</a:t>
          </a:r>
          <a:r>
            <a:rPr lang="es-CR"/>
            <a:t> 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104775</xdr:rowOff>
    </xdr:from>
    <xdr:to>
      <xdr:col>0</xdr:col>
      <xdr:colOff>1371600</xdr:colOff>
      <xdr:row>22</xdr:row>
      <xdr:rowOff>57150</xdr:rowOff>
    </xdr:to>
    <xdr:cxnSp macro="">
      <xdr:nvCxnSpPr>
        <xdr:cNvPr id="2" name="7 Conector recto"/>
        <xdr:cNvCxnSpPr/>
      </xdr:nvCxnSpPr>
      <xdr:spPr>
        <a:xfrm>
          <a:off x="0" y="2867025"/>
          <a:ext cx="1371600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6"/>
  <sheetViews>
    <sheetView topLeftCell="A118" workbookViewId="0">
      <selection activeCell="E124" sqref="E124:J126"/>
    </sheetView>
  </sheetViews>
  <sheetFormatPr baseColWidth="10" defaultRowHeight="15" x14ac:dyDescent="0.25"/>
  <cols>
    <col min="1" max="1" width="55.140625" customWidth="1"/>
    <col min="2" max="3" width="16.85546875" bestFit="1" customWidth="1"/>
    <col min="4" max="4" width="16.42578125" customWidth="1"/>
    <col min="5" max="5" width="17.5703125" bestFit="1" customWidth="1"/>
    <col min="6" max="8" width="15.42578125" bestFit="1" customWidth="1"/>
    <col min="10" max="10" width="15.28515625" bestFit="1" customWidth="1"/>
  </cols>
  <sheetData>
    <row r="2" spans="1:10" ht="15.7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</row>
    <row r="4" spans="1:10" x14ac:dyDescent="0.25">
      <c r="A4" s="33" t="s">
        <v>0</v>
      </c>
      <c r="B4" s="35" t="s">
        <v>1</v>
      </c>
      <c r="C4" s="37" t="s">
        <v>2</v>
      </c>
      <c r="D4" s="37"/>
      <c r="E4" s="37"/>
      <c r="F4" s="37"/>
      <c r="G4" s="37"/>
      <c r="H4" s="37"/>
    </row>
    <row r="5" spans="1:10" ht="15.75" thickBot="1" x14ac:dyDescent="0.3">
      <c r="A5" s="34"/>
      <c r="B5" s="36"/>
      <c r="C5" s="1" t="s">
        <v>3</v>
      </c>
      <c r="D5" s="1" t="s">
        <v>59</v>
      </c>
      <c r="E5" s="1" t="s">
        <v>60</v>
      </c>
      <c r="F5" s="1" t="s">
        <v>61</v>
      </c>
      <c r="G5" s="1" t="s">
        <v>4</v>
      </c>
      <c r="H5" s="1" t="s">
        <v>5</v>
      </c>
    </row>
    <row r="6" spans="1:10" ht="15.75" thickTop="1" x14ac:dyDescent="0.25"/>
    <row r="7" spans="1:10" x14ac:dyDescent="0.25">
      <c r="A7" s="2" t="s">
        <v>6</v>
      </c>
    </row>
    <row r="9" spans="1:10" x14ac:dyDescent="0.25">
      <c r="A9" t="s">
        <v>7</v>
      </c>
    </row>
    <row r="10" spans="1:10" x14ac:dyDescent="0.25">
      <c r="A10" s="3" t="s">
        <v>8</v>
      </c>
      <c r="B10" s="4">
        <f>+C10+D10+G10+H10</f>
        <v>621838</v>
      </c>
      <c r="C10" s="13">
        <v>486980</v>
      </c>
      <c r="D10" s="13">
        <f t="shared" ref="D10:D12" si="0">E10+F10</f>
        <v>123109</v>
      </c>
      <c r="E10" s="13">
        <v>91641</v>
      </c>
      <c r="F10" s="13">
        <v>31468</v>
      </c>
      <c r="G10" s="13">
        <v>3793</v>
      </c>
      <c r="H10" s="13">
        <v>7956</v>
      </c>
    </row>
    <row r="11" spans="1:10" x14ac:dyDescent="0.25">
      <c r="A11" s="3" t="s">
        <v>75</v>
      </c>
      <c r="B11" s="4">
        <f>C11+D11+G11+H11</f>
        <v>611561</v>
      </c>
      <c r="C11" s="4">
        <v>472458</v>
      </c>
      <c r="D11" s="13">
        <f t="shared" si="0"/>
        <v>125844</v>
      </c>
      <c r="E11" s="13">
        <v>93810</v>
      </c>
      <c r="F11" s="4">
        <v>32034</v>
      </c>
      <c r="G11" s="4">
        <v>3862</v>
      </c>
      <c r="H11" s="4">
        <v>9397</v>
      </c>
    </row>
    <row r="12" spans="1:10" x14ac:dyDescent="0.25">
      <c r="A12" s="3" t="s">
        <v>76</v>
      </c>
      <c r="B12" s="4">
        <f t="shared" ref="B12:B13" si="1">C12+D12+G12+H12</f>
        <v>611561</v>
      </c>
      <c r="C12" s="4">
        <v>472458</v>
      </c>
      <c r="D12" s="13">
        <f t="shared" si="0"/>
        <v>125844</v>
      </c>
      <c r="E12" s="4">
        <v>93810</v>
      </c>
      <c r="F12" s="4">
        <v>32034</v>
      </c>
      <c r="G12" s="4">
        <v>3862</v>
      </c>
      <c r="H12" s="4">
        <v>9397</v>
      </c>
    </row>
    <row r="13" spans="1:10" x14ac:dyDescent="0.25">
      <c r="A13" s="3" t="s">
        <v>77</v>
      </c>
      <c r="B13" s="4">
        <f t="shared" si="1"/>
        <v>612848.25</v>
      </c>
      <c r="C13" s="4">
        <v>469674.5</v>
      </c>
      <c r="D13" s="13">
        <v>129025</v>
      </c>
      <c r="E13" s="4">
        <v>95915.75</v>
      </c>
      <c r="F13" s="4">
        <v>33109.25</v>
      </c>
      <c r="G13" s="4">
        <v>3894</v>
      </c>
      <c r="H13" s="4">
        <v>10254.75</v>
      </c>
    </row>
    <row r="15" spans="1:10" x14ac:dyDescent="0.25">
      <c r="A15" s="5" t="s">
        <v>9</v>
      </c>
    </row>
    <row r="16" spans="1:10" x14ac:dyDescent="0.25">
      <c r="A16" s="3" t="s">
        <v>8</v>
      </c>
      <c r="B16" s="4">
        <f>C16+D16+G16+H16</f>
        <v>7082427763</v>
      </c>
      <c r="C16" s="13">
        <v>5604886322</v>
      </c>
      <c r="D16" s="13">
        <f>E16+F16</f>
        <v>1361273003</v>
      </c>
      <c r="E16" s="13">
        <v>1033118147</v>
      </c>
      <c r="F16" s="13">
        <v>328154856</v>
      </c>
      <c r="G16" s="13">
        <v>45713676</v>
      </c>
      <c r="H16" s="13">
        <v>70554762</v>
      </c>
      <c r="J16" s="6"/>
    </row>
    <row r="17" spans="1:8" x14ac:dyDescent="0.25">
      <c r="A17" s="3" t="s">
        <v>75</v>
      </c>
      <c r="B17" s="4">
        <f>C17+D17+G17+H17</f>
        <v>7412196396</v>
      </c>
      <c r="C17" s="4">
        <v>5785279746</v>
      </c>
      <c r="D17" s="13">
        <f t="shared" ref="D17:D18" si="2">E17+F17</f>
        <v>1475667996</v>
      </c>
      <c r="E17" s="4">
        <v>1118899932</v>
      </c>
      <c r="F17" s="4">
        <v>356768064</v>
      </c>
      <c r="G17" s="4">
        <v>46910238</v>
      </c>
      <c r="H17" s="4">
        <v>104338416</v>
      </c>
    </row>
    <row r="18" spans="1:8" x14ac:dyDescent="0.25">
      <c r="A18" s="3" t="s">
        <v>76</v>
      </c>
      <c r="B18" s="4">
        <f>C18+D18+G18+H18</f>
        <v>7412196396</v>
      </c>
      <c r="C18" s="4">
        <v>5785279746</v>
      </c>
      <c r="D18" s="13">
        <f t="shared" si="2"/>
        <v>1475667996</v>
      </c>
      <c r="E18" s="4">
        <v>1118899932</v>
      </c>
      <c r="F18" s="4">
        <v>356768064</v>
      </c>
      <c r="G18" s="4">
        <v>46910238</v>
      </c>
      <c r="H18" s="4">
        <v>104338416</v>
      </c>
    </row>
    <row r="19" spans="1:8" x14ac:dyDescent="0.25">
      <c r="A19" s="3" t="s">
        <v>77</v>
      </c>
      <c r="B19" s="4">
        <f>C19+D19+G19+H19</f>
        <v>43205840220</v>
      </c>
      <c r="C19" s="4">
        <v>34057741125</v>
      </c>
      <c r="D19" s="13">
        <v>8291360843</v>
      </c>
      <c r="E19" s="4">
        <v>6271524274</v>
      </c>
      <c r="F19" s="4">
        <v>2019836569</v>
      </c>
      <c r="G19" s="4">
        <v>256535462</v>
      </c>
      <c r="H19" s="4">
        <v>600202790</v>
      </c>
    </row>
    <row r="20" spans="1:8" x14ac:dyDescent="0.25">
      <c r="A20" s="3" t="s">
        <v>78</v>
      </c>
      <c r="B20" s="13">
        <f>C20+D20+G20+H20</f>
        <v>7412196396</v>
      </c>
      <c r="C20" s="13">
        <f>C18</f>
        <v>5785279746</v>
      </c>
      <c r="D20" s="13">
        <f t="shared" ref="D20:H20" si="3">D18</f>
        <v>1475667996</v>
      </c>
      <c r="E20" s="13">
        <f t="shared" si="3"/>
        <v>1118899932</v>
      </c>
      <c r="F20" s="13">
        <f t="shared" si="3"/>
        <v>356768064</v>
      </c>
      <c r="G20" s="13">
        <f t="shared" si="3"/>
        <v>46910238</v>
      </c>
      <c r="H20" s="13">
        <f t="shared" si="3"/>
        <v>104338416</v>
      </c>
    </row>
    <row r="21" spans="1:8" x14ac:dyDescent="0.25">
      <c r="B21" s="4"/>
      <c r="C21" s="4"/>
      <c r="D21" s="4"/>
      <c r="E21" s="17"/>
      <c r="F21" s="4"/>
    </row>
    <row r="22" spans="1:8" x14ac:dyDescent="0.25">
      <c r="A22" s="5" t="s">
        <v>10</v>
      </c>
      <c r="B22" s="4"/>
      <c r="C22" s="4"/>
      <c r="D22" s="4"/>
      <c r="E22" s="17"/>
      <c r="F22" s="4"/>
    </row>
    <row r="23" spans="1:8" x14ac:dyDescent="0.25">
      <c r="A23" s="3" t="s">
        <v>75</v>
      </c>
      <c r="B23" s="4">
        <f>B17</f>
        <v>7412196396</v>
      </c>
      <c r="E23" s="17"/>
    </row>
    <row r="24" spans="1:8" x14ac:dyDescent="0.25">
      <c r="A24" s="3" t="s">
        <v>76</v>
      </c>
      <c r="B24" s="4">
        <v>0</v>
      </c>
      <c r="E24" s="17"/>
    </row>
    <row r="25" spans="1:8" x14ac:dyDescent="0.25">
      <c r="E25" s="17"/>
    </row>
    <row r="26" spans="1:8" x14ac:dyDescent="0.25">
      <c r="A26" t="s">
        <v>11</v>
      </c>
    </row>
    <row r="27" spans="1:8" x14ac:dyDescent="0.25">
      <c r="A27" s="3" t="s">
        <v>12</v>
      </c>
      <c r="B27" s="16">
        <v>1.4459435845999999</v>
      </c>
      <c r="C27" s="16">
        <v>1.4459435845999999</v>
      </c>
      <c r="D27" s="16">
        <v>1.4459435845999999</v>
      </c>
      <c r="E27" s="16">
        <v>1.4459435845999999</v>
      </c>
      <c r="F27" s="16">
        <v>1.4459435845999999</v>
      </c>
      <c r="G27" s="16">
        <v>1.4459435845999999</v>
      </c>
      <c r="H27" s="16">
        <v>1.4459435845999999</v>
      </c>
    </row>
    <row r="28" spans="1:8" x14ac:dyDescent="0.25">
      <c r="A28" s="3" t="s">
        <v>79</v>
      </c>
      <c r="B28" s="16">
        <v>1.5060713566999999</v>
      </c>
      <c r="C28" s="16">
        <v>1.5060713566999999</v>
      </c>
      <c r="D28" s="16">
        <v>1.5060713566999999</v>
      </c>
      <c r="E28" s="16">
        <v>1.5060713566999999</v>
      </c>
      <c r="F28" s="16">
        <v>1.5060713566999999</v>
      </c>
      <c r="G28" s="16">
        <v>1.5060713566999999</v>
      </c>
      <c r="H28" s="16">
        <v>1.5060713566999999</v>
      </c>
    </row>
    <row r="29" spans="1:8" x14ac:dyDescent="0.25">
      <c r="A29" s="3" t="s">
        <v>13</v>
      </c>
      <c r="B29" s="4">
        <f>+C29+D29+G29+H29</f>
        <v>395951</v>
      </c>
      <c r="C29" s="4">
        <v>240338</v>
      </c>
      <c r="D29" s="4">
        <v>140620</v>
      </c>
      <c r="E29" s="18">
        <v>122179.90725591133</v>
      </c>
      <c r="F29" s="18">
        <v>12985.092744088663</v>
      </c>
      <c r="G29" s="4">
        <v>3307</v>
      </c>
      <c r="H29" s="4">
        <v>11686</v>
      </c>
    </row>
    <row r="30" spans="1:8" x14ac:dyDescent="0.25">
      <c r="F30" s="18"/>
    </row>
    <row r="31" spans="1:8" x14ac:dyDescent="0.25">
      <c r="A31" s="3" t="s">
        <v>14</v>
      </c>
    </row>
    <row r="32" spans="1:8" x14ac:dyDescent="0.25">
      <c r="A32" s="3" t="s">
        <v>15</v>
      </c>
      <c r="B32" s="4">
        <f>B16/B27</f>
        <v>4898135610.8435268</v>
      </c>
      <c r="C32" s="4">
        <f t="shared" ref="C32:G32" si="4">C16/C27</f>
        <v>3876282852.0384583</v>
      </c>
      <c r="D32" s="4">
        <f t="shared" ref="D32" si="5">D16/D27</f>
        <v>941442679.71324563</v>
      </c>
      <c r="E32" s="4">
        <f t="shared" si="4"/>
        <v>714494090.91973507</v>
      </c>
      <c r="F32" s="4">
        <f t="shared" si="4"/>
        <v>226948588.79351053</v>
      </c>
      <c r="G32" s="4">
        <f t="shared" si="4"/>
        <v>31615117.274887353</v>
      </c>
      <c r="H32" s="4">
        <f>H16/H27</f>
        <v>48794961.816935606</v>
      </c>
    </row>
    <row r="33" spans="1:8" x14ac:dyDescent="0.25">
      <c r="A33" s="3" t="s">
        <v>80</v>
      </c>
      <c r="B33" s="4">
        <f>B18/B28</f>
        <v>4921543964.7169809</v>
      </c>
      <c r="C33" s="4">
        <f t="shared" ref="C33:H33" si="6">C18/C28</f>
        <v>3841305207.9260755</v>
      </c>
      <c r="D33" s="4">
        <f t="shared" ref="D33" si="7">D18/D28</f>
        <v>979812801.98660862</v>
      </c>
      <c r="E33" s="4">
        <f t="shared" si="6"/>
        <v>742926241.19195569</v>
      </c>
      <c r="F33" s="4">
        <f t="shared" si="6"/>
        <v>236886560.79465297</v>
      </c>
      <c r="G33" s="4">
        <f t="shared" si="6"/>
        <v>31147420.599503659</v>
      </c>
      <c r="H33" s="4">
        <f t="shared" si="6"/>
        <v>69278534.204793036</v>
      </c>
    </row>
    <row r="34" spans="1:8" x14ac:dyDescent="0.25">
      <c r="A34" s="3" t="s">
        <v>16</v>
      </c>
      <c r="B34" s="13">
        <f>B32/B10</f>
        <v>7876.8676260433213</v>
      </c>
      <c r="C34" s="13">
        <f t="shared" ref="C34:H34" si="8">C32/C10</f>
        <v>7959.8399360106332</v>
      </c>
      <c r="D34" s="13">
        <f t="shared" ref="D34" si="9">D32/D10</f>
        <v>7647.2287136866162</v>
      </c>
      <c r="E34" s="13">
        <f t="shared" si="8"/>
        <v>7796.6640577878361</v>
      </c>
      <c r="F34" s="13">
        <f t="shared" si="8"/>
        <v>7212.0436250638913</v>
      </c>
      <c r="G34" s="13">
        <f t="shared" si="8"/>
        <v>8335.1218757941879</v>
      </c>
      <c r="H34" s="13">
        <f t="shared" si="8"/>
        <v>6133.1022897103576</v>
      </c>
    </row>
    <row r="35" spans="1:8" x14ac:dyDescent="0.25">
      <c r="A35" s="3" t="s">
        <v>81</v>
      </c>
      <c r="B35" s="4">
        <f>B33/B12</f>
        <v>8047.5111472395738</v>
      </c>
      <c r="C35" s="4">
        <f t="shared" ref="C35:H35" si="10">C33/C12</f>
        <v>8130.4691801727886</v>
      </c>
      <c r="D35" s="4">
        <f t="shared" ref="D35" si="11">D33/D12</f>
        <v>7785.9318043498988</v>
      </c>
      <c r="E35" s="4">
        <f t="shared" si="10"/>
        <v>7919.4781067258891</v>
      </c>
      <c r="F35" s="4">
        <f t="shared" si="10"/>
        <v>7394.8479988341442</v>
      </c>
      <c r="G35" s="4">
        <f t="shared" si="10"/>
        <v>8065.1011391775401</v>
      </c>
      <c r="H35" s="4">
        <f t="shared" si="10"/>
        <v>7372.4097270185202</v>
      </c>
    </row>
    <row r="37" spans="1:8" x14ac:dyDescent="0.25">
      <c r="A37" s="2" t="s">
        <v>17</v>
      </c>
    </row>
    <row r="39" spans="1:8" x14ac:dyDescent="0.25">
      <c r="A39" t="s">
        <v>18</v>
      </c>
    </row>
    <row r="40" spans="1:8" x14ac:dyDescent="0.25">
      <c r="A40" t="s">
        <v>19</v>
      </c>
      <c r="B40" s="7">
        <f>(B11)/B29*100</f>
        <v>154.45370765574529</v>
      </c>
      <c r="C40" s="7">
        <f t="shared" ref="C40:H40" si="12">(C11)/C29*100</f>
        <v>196.58064891943846</v>
      </c>
      <c r="D40" s="7">
        <f t="shared" si="12"/>
        <v>89.492248613284033</v>
      </c>
      <c r="E40" s="7">
        <f t="shared" si="12"/>
        <v>76.780218701190137</v>
      </c>
      <c r="F40" s="7">
        <f t="shared" si="12"/>
        <v>246.69827648772986</v>
      </c>
      <c r="G40" s="7">
        <f t="shared" si="12"/>
        <v>116.78258240096764</v>
      </c>
      <c r="H40" s="7">
        <f t="shared" si="12"/>
        <v>80.412459353072052</v>
      </c>
    </row>
    <row r="41" spans="1:8" x14ac:dyDescent="0.25">
      <c r="A41" t="s">
        <v>20</v>
      </c>
      <c r="B41" s="7">
        <f>(B12)/B29*100</f>
        <v>154.45370765574529</v>
      </c>
      <c r="C41" s="7">
        <f t="shared" ref="C41:H41" si="13">(C12)/C29*100</f>
        <v>196.58064891943846</v>
      </c>
      <c r="D41" s="7">
        <f t="shared" si="13"/>
        <v>89.492248613284033</v>
      </c>
      <c r="E41" s="7">
        <f t="shared" si="13"/>
        <v>76.780218701190137</v>
      </c>
      <c r="F41" s="7">
        <f t="shared" si="13"/>
        <v>246.69827648772986</v>
      </c>
      <c r="G41" s="7">
        <f t="shared" si="13"/>
        <v>116.78258240096764</v>
      </c>
      <c r="H41" s="7">
        <f t="shared" si="13"/>
        <v>80.412459353072052</v>
      </c>
    </row>
    <row r="43" spans="1:8" x14ac:dyDescent="0.25">
      <c r="A43" t="s">
        <v>21</v>
      </c>
    </row>
    <row r="44" spans="1:8" x14ac:dyDescent="0.25">
      <c r="A44" t="s">
        <v>22</v>
      </c>
      <c r="B44" s="7">
        <f>B12/B11*100</f>
        <v>100</v>
      </c>
      <c r="C44" s="7">
        <f t="shared" ref="C44:H44" si="14">C12/C11*100</f>
        <v>100</v>
      </c>
      <c r="D44" s="7">
        <f t="shared" ref="D44" si="15">D12/D11*100</f>
        <v>100</v>
      </c>
      <c r="E44" s="7">
        <f t="shared" si="14"/>
        <v>100</v>
      </c>
      <c r="F44" s="7">
        <f t="shared" si="14"/>
        <v>100</v>
      </c>
      <c r="G44" s="7">
        <f t="shared" si="14"/>
        <v>100</v>
      </c>
      <c r="H44" s="7">
        <f t="shared" si="14"/>
        <v>100</v>
      </c>
    </row>
    <row r="45" spans="1:8" x14ac:dyDescent="0.25">
      <c r="A45" t="s">
        <v>23</v>
      </c>
      <c r="B45" s="7">
        <f>B18/B17*100</f>
        <v>100</v>
      </c>
      <c r="C45" s="7">
        <f t="shared" ref="C45:H45" si="16">C18/C17*100</f>
        <v>100</v>
      </c>
      <c r="D45" s="7">
        <f t="shared" ref="D45" si="17">D18/D17*100</f>
        <v>100</v>
      </c>
      <c r="E45" s="7">
        <f t="shared" si="16"/>
        <v>100</v>
      </c>
      <c r="F45" s="7">
        <f t="shared" si="16"/>
        <v>100</v>
      </c>
      <c r="G45" s="7">
        <f t="shared" si="16"/>
        <v>100</v>
      </c>
      <c r="H45" s="7">
        <f t="shared" si="16"/>
        <v>100</v>
      </c>
    </row>
    <row r="46" spans="1:8" x14ac:dyDescent="0.25">
      <c r="A46" t="s">
        <v>24</v>
      </c>
      <c r="B46" s="7">
        <f>AVERAGE(B44:B45)</f>
        <v>100</v>
      </c>
      <c r="C46" s="7">
        <f t="shared" ref="C46:H46" si="18">AVERAGE(C44:C45)</f>
        <v>100</v>
      </c>
      <c r="D46" s="7">
        <f t="shared" ref="D46" si="19">AVERAGE(D44:D45)</f>
        <v>100</v>
      </c>
      <c r="E46" s="7">
        <f t="shared" si="18"/>
        <v>100</v>
      </c>
      <c r="F46" s="7">
        <f t="shared" si="18"/>
        <v>100</v>
      </c>
      <c r="G46" s="7">
        <f t="shared" si="18"/>
        <v>100</v>
      </c>
      <c r="H46" s="7">
        <f t="shared" si="18"/>
        <v>100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25</v>
      </c>
    </row>
    <row r="49" spans="1:18" x14ac:dyDescent="0.25">
      <c r="A49" t="s">
        <v>26</v>
      </c>
      <c r="B49" s="7">
        <f>(B12/B13)*100</f>
        <v>99.78995615962026</v>
      </c>
      <c r="C49" s="7">
        <f t="shared" ref="C49:H49" si="20">(C12/C13)*100</f>
        <v>100.59264448037951</v>
      </c>
      <c r="D49" s="7">
        <f t="shared" si="20"/>
        <v>97.534586320480528</v>
      </c>
      <c r="E49" s="7">
        <f t="shared" si="20"/>
        <v>97.804583710183152</v>
      </c>
      <c r="F49" s="7">
        <f t="shared" si="20"/>
        <v>96.752418130884877</v>
      </c>
      <c r="G49" s="7">
        <f t="shared" si="20"/>
        <v>99.178222907036456</v>
      </c>
      <c r="H49" s="7">
        <f t="shared" si="20"/>
        <v>91.635583510080693</v>
      </c>
    </row>
    <row r="50" spans="1:18" x14ac:dyDescent="0.25">
      <c r="A50" t="s">
        <v>27</v>
      </c>
      <c r="B50" s="7">
        <f>B18/B19*100</f>
        <v>17.155542765185924</v>
      </c>
      <c r="C50" s="7">
        <f t="shared" ref="C50:H50" si="21">C18/C19*100</f>
        <v>16.98668072191473</v>
      </c>
      <c r="D50" s="7">
        <f t="shared" ref="D50" si="22">D18/D19*100</f>
        <v>17.797657392342732</v>
      </c>
      <c r="E50" s="7">
        <f t="shared" si="21"/>
        <v>17.840956729429379</v>
      </c>
      <c r="F50" s="7">
        <f t="shared" si="21"/>
        <v>17.66321441425492</v>
      </c>
      <c r="G50" s="7">
        <f t="shared" si="21"/>
        <v>18.286063702179312</v>
      </c>
      <c r="H50" s="7">
        <f t="shared" si="21"/>
        <v>17.383860544866845</v>
      </c>
    </row>
    <row r="51" spans="1:18" x14ac:dyDescent="0.25">
      <c r="A51" t="s">
        <v>28</v>
      </c>
      <c r="B51" s="7">
        <f>(B49+B50)/2</f>
        <v>58.472749462403094</v>
      </c>
      <c r="C51" s="7">
        <f t="shared" ref="C51:H51" si="23">(C49+C50)/2</f>
        <v>58.789662601147114</v>
      </c>
      <c r="D51" s="7">
        <f t="shared" ref="D51" si="24">(D49+D50)/2</f>
        <v>57.666121856411628</v>
      </c>
      <c r="E51" s="7">
        <f t="shared" si="23"/>
        <v>57.822770219806266</v>
      </c>
      <c r="F51" s="7">
        <f t="shared" si="23"/>
        <v>57.2078162725699</v>
      </c>
      <c r="G51" s="7">
        <f t="shared" si="23"/>
        <v>58.732143304607888</v>
      </c>
      <c r="H51" s="7">
        <f t="shared" si="23"/>
        <v>54.509722027473771</v>
      </c>
    </row>
    <row r="53" spans="1:18" x14ac:dyDescent="0.25">
      <c r="A53" t="s">
        <v>58</v>
      </c>
    </row>
    <row r="54" spans="1:18" x14ac:dyDescent="0.25">
      <c r="A54" t="s">
        <v>29</v>
      </c>
      <c r="B54" s="7">
        <f>(B20/B18)*100</f>
        <v>100</v>
      </c>
      <c r="C54" s="7"/>
      <c r="D54" s="7"/>
      <c r="E54" s="7"/>
      <c r="F54" s="7"/>
      <c r="G54" s="7"/>
      <c r="H54" s="7"/>
    </row>
    <row r="56" spans="1:18" x14ac:dyDescent="0.25">
      <c r="A56" t="s">
        <v>30</v>
      </c>
    </row>
    <row r="57" spans="1:18" x14ac:dyDescent="0.25">
      <c r="A57" t="s">
        <v>31</v>
      </c>
      <c r="B57" s="7">
        <f>((B12/B10)-1)*100</f>
        <v>-1.6526812449544792</v>
      </c>
      <c r="C57" s="7">
        <f t="shared" ref="C57:H57" si="25">((C12/C10)-1)*100</f>
        <v>-2.982052651032896</v>
      </c>
      <c r="D57" s="7">
        <f t="shared" ref="D57" si="26">((D12/D10)-1)*100</f>
        <v>2.2216084932864311</v>
      </c>
      <c r="E57" s="7">
        <f t="shared" si="25"/>
        <v>2.3668445346515243</v>
      </c>
      <c r="F57" s="7">
        <f t="shared" si="25"/>
        <v>1.7986525994661218</v>
      </c>
      <c r="G57" s="7">
        <f t="shared" si="25"/>
        <v>1.8191405220142398</v>
      </c>
      <c r="H57" s="7">
        <f t="shared" si="25"/>
        <v>18.112116641528409</v>
      </c>
    </row>
    <row r="58" spans="1:18" x14ac:dyDescent="0.25">
      <c r="A58" t="s">
        <v>32</v>
      </c>
      <c r="B58" s="7">
        <f>((B33/B32)-1)*100</f>
        <v>0.47790334390971356</v>
      </c>
      <c r="C58" s="7">
        <f>((C33/C32)-1)*100</f>
        <v>-0.90235014955084569</v>
      </c>
      <c r="D58" s="7">
        <f>((D33/D32)-1)*100</f>
        <v>4.0756726989528591</v>
      </c>
      <c r="E58" s="7">
        <f t="shared" ref="E58:G58" si="27">((E33/E32)-1)*100</f>
        <v>3.9793401560006325</v>
      </c>
      <c r="F58" s="7">
        <f t="shared" si="27"/>
        <v>4.3789529840101871</v>
      </c>
      <c r="G58" s="7">
        <f t="shared" si="27"/>
        <v>-1.4793450592549218</v>
      </c>
      <c r="H58" s="7">
        <f>((H33/H32)-1)*100</f>
        <v>41.978867541091212</v>
      </c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5">
      <c r="A59" t="s">
        <v>33</v>
      </c>
      <c r="B59" s="7">
        <f>((B35/B34)-1)*100</f>
        <v>2.1663880783276523</v>
      </c>
      <c r="C59" s="7">
        <f t="shared" ref="C59:H59" si="28">((C35/C34)-1)*100</f>
        <v>2.1436265745774952</v>
      </c>
      <c r="D59" s="7">
        <f t="shared" ref="D59" si="29">((D35/D34)-1)*100</f>
        <v>1.8137693517004339</v>
      </c>
      <c r="E59" s="7">
        <f t="shared" si="28"/>
        <v>1.5752127836696772</v>
      </c>
      <c r="F59" s="7">
        <f t="shared" si="28"/>
        <v>2.5347097615293857</v>
      </c>
      <c r="G59" s="7">
        <f t="shared" si="28"/>
        <v>-3.23955354991039</v>
      </c>
      <c r="H59" s="7">
        <f t="shared" si="28"/>
        <v>20.206860716922591</v>
      </c>
    </row>
    <row r="60" spans="1:18" x14ac:dyDescent="0.25">
      <c r="B60" s="8"/>
      <c r="C60" s="8"/>
      <c r="D60" s="8"/>
      <c r="E60" s="8"/>
      <c r="F60" s="8"/>
    </row>
    <row r="61" spans="1:18" x14ac:dyDescent="0.25">
      <c r="A61" t="s">
        <v>34</v>
      </c>
    </row>
    <row r="62" spans="1:18" x14ac:dyDescent="0.25">
      <c r="A62" t="s">
        <v>35</v>
      </c>
      <c r="B62" s="4">
        <f>B17/B11</f>
        <v>12120.126031581478</v>
      </c>
      <c r="C62" s="4">
        <f>C17/C11</f>
        <v>12245.066748790368</v>
      </c>
      <c r="D62" s="4">
        <f>D17/D11</f>
        <v>11726.168875750929</v>
      </c>
      <c r="E62" s="4">
        <f t="shared" ref="E62:H62" si="30">E17/E11</f>
        <v>11927.299136552607</v>
      </c>
      <c r="F62" s="4">
        <f t="shared" si="30"/>
        <v>11137.168758194419</v>
      </c>
      <c r="G62" s="4">
        <f t="shared" si="30"/>
        <v>12146.617814603833</v>
      </c>
      <c r="H62" s="4">
        <f t="shared" si="30"/>
        <v>11103.37511971906</v>
      </c>
    </row>
    <row r="63" spans="1:18" x14ac:dyDescent="0.25">
      <c r="A63" t="s">
        <v>36</v>
      </c>
      <c r="B63" s="4">
        <f>B18/B12</f>
        <v>12120.126031581478</v>
      </c>
      <c r="C63" s="4">
        <f t="shared" ref="C63:H63" si="31">C18/C12</f>
        <v>12245.066748790368</v>
      </c>
      <c r="D63" s="4">
        <f t="shared" ref="D63" si="32">D18/D12</f>
        <v>11726.168875750929</v>
      </c>
      <c r="E63" s="4">
        <f t="shared" si="31"/>
        <v>11927.299136552607</v>
      </c>
      <c r="F63" s="4">
        <f t="shared" si="31"/>
        <v>11137.168758194419</v>
      </c>
      <c r="G63" s="4">
        <f t="shared" si="31"/>
        <v>12146.617814603833</v>
      </c>
      <c r="H63" s="4">
        <f t="shared" si="31"/>
        <v>11103.37511971906</v>
      </c>
    </row>
    <row r="64" spans="1:18" x14ac:dyDescent="0.25">
      <c r="A64" t="s">
        <v>37</v>
      </c>
      <c r="B64" s="4">
        <f>(B62/B63)*B46</f>
        <v>100</v>
      </c>
      <c r="C64" s="4">
        <f t="shared" ref="C64:H64" si="33">(C62/C63)*C46</f>
        <v>100</v>
      </c>
      <c r="D64" s="4">
        <f t="shared" ref="D64" si="34">(D62/D63)*D46</f>
        <v>100</v>
      </c>
      <c r="E64" s="4">
        <f t="shared" si="33"/>
        <v>100</v>
      </c>
      <c r="F64" s="4">
        <f t="shared" si="33"/>
        <v>100</v>
      </c>
      <c r="G64" s="4">
        <f t="shared" si="33"/>
        <v>100</v>
      </c>
      <c r="H64" s="4">
        <f t="shared" si="33"/>
        <v>100</v>
      </c>
    </row>
    <row r="65" spans="1:8" x14ac:dyDescent="0.25">
      <c r="B65" s="7"/>
      <c r="C65" s="7"/>
      <c r="D65" s="7"/>
      <c r="E65" s="7"/>
      <c r="F65" s="7"/>
    </row>
    <row r="66" spans="1:8" x14ac:dyDescent="0.25">
      <c r="A66" t="s">
        <v>38</v>
      </c>
      <c r="B66" s="7"/>
      <c r="C66" s="7"/>
      <c r="D66" s="7"/>
      <c r="E66" s="7"/>
      <c r="F66" s="7"/>
    </row>
    <row r="67" spans="1:8" x14ac:dyDescent="0.25">
      <c r="A67" t="s">
        <v>39</v>
      </c>
      <c r="B67" s="8">
        <f>(B24/B23)*100</f>
        <v>0</v>
      </c>
      <c r="C67" s="7"/>
      <c r="D67" s="7"/>
      <c r="E67" s="7"/>
      <c r="F67" s="7"/>
      <c r="G67" s="7"/>
      <c r="H67" s="7"/>
    </row>
    <row r="68" spans="1:8" x14ac:dyDescent="0.25">
      <c r="A68" t="s">
        <v>40</v>
      </c>
      <c r="B68" s="8" t="e">
        <f>(B18/B24)*100</f>
        <v>#DIV/0!</v>
      </c>
      <c r="C68" s="7"/>
      <c r="D68" s="7"/>
      <c r="E68" s="7"/>
      <c r="F68" s="7"/>
      <c r="G68" s="7"/>
      <c r="H68" s="7"/>
    </row>
    <row r="69" spans="1:8" ht="15.75" thickBot="1" x14ac:dyDescent="0.3">
      <c r="A69" s="9"/>
      <c r="B69" s="9"/>
      <c r="C69" s="9"/>
      <c r="D69" s="9"/>
      <c r="E69" s="9"/>
      <c r="F69" s="9"/>
      <c r="G69" s="9"/>
      <c r="H69" s="9"/>
    </row>
    <row r="70" spans="1:8" ht="15.75" thickTop="1" x14ac:dyDescent="0.25"/>
    <row r="71" spans="1:8" x14ac:dyDescent="0.25">
      <c r="A71" s="12" t="s">
        <v>45</v>
      </c>
    </row>
    <row r="72" spans="1:8" x14ac:dyDescent="0.25">
      <c r="A72" t="s">
        <v>164</v>
      </c>
    </row>
    <row r="73" spans="1:8" x14ac:dyDescent="0.25">
      <c r="A73" t="s">
        <v>82</v>
      </c>
      <c r="B73" s="10"/>
      <c r="C73" s="10"/>
      <c r="D73" s="10"/>
      <c r="E73" s="10"/>
    </row>
    <row r="74" spans="1:8" x14ac:dyDescent="0.25">
      <c r="A74" t="s">
        <v>83</v>
      </c>
    </row>
    <row r="77" spans="1:8" x14ac:dyDescent="0.25">
      <c r="A77" t="s">
        <v>70</v>
      </c>
    </row>
    <row r="78" spans="1:8" x14ac:dyDescent="0.25">
      <c r="A78" s="19" t="s">
        <v>71</v>
      </c>
    </row>
    <row r="79" spans="1:8" x14ac:dyDescent="0.25">
      <c r="A79" s="19" t="s">
        <v>72</v>
      </c>
    </row>
    <row r="80" spans="1:8" x14ac:dyDescent="0.25">
      <c r="A80" s="19" t="s">
        <v>73</v>
      </c>
    </row>
    <row r="83" spans="1:1" x14ac:dyDescent="0.25">
      <c r="A83" s="19" t="s">
        <v>165</v>
      </c>
    </row>
    <row r="124" spans="5:9" x14ac:dyDescent="0.25">
      <c r="E124" s="21"/>
      <c r="F124" s="21"/>
      <c r="G124" s="21"/>
      <c r="H124" s="21"/>
      <c r="I124" s="21"/>
    </row>
    <row r="125" spans="5:9" x14ac:dyDescent="0.25">
      <c r="E125" s="21"/>
      <c r="F125" s="21"/>
      <c r="G125" s="21"/>
      <c r="H125" s="21"/>
      <c r="I125" s="21"/>
    </row>
    <row r="126" spans="5:9" x14ac:dyDescent="0.25">
      <c r="E126" s="21"/>
      <c r="F126" s="21"/>
      <c r="G126" s="21"/>
      <c r="H126" s="21"/>
      <c r="I126" s="21"/>
    </row>
  </sheetData>
  <mergeCells count="4">
    <mergeCell ref="A4:A5"/>
    <mergeCell ref="B4:B5"/>
    <mergeCell ref="C4:H4"/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"/>
  <sheetViews>
    <sheetView topLeftCell="A25" workbookViewId="0">
      <selection activeCell="C54" sqref="C54:H54"/>
    </sheetView>
  </sheetViews>
  <sheetFormatPr baseColWidth="10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38" t="s">
        <v>84</v>
      </c>
      <c r="B2" s="38"/>
      <c r="C2" s="38"/>
      <c r="D2" s="38"/>
      <c r="E2" s="38"/>
      <c r="F2" s="38"/>
      <c r="G2" s="38"/>
      <c r="H2" s="38"/>
    </row>
    <row r="4" spans="1:8" x14ac:dyDescent="0.25">
      <c r="A4" s="33" t="s">
        <v>0</v>
      </c>
      <c r="B4" s="35" t="s">
        <v>1</v>
      </c>
      <c r="C4" s="37" t="s">
        <v>2</v>
      </c>
      <c r="D4" s="37"/>
      <c r="E4" s="37"/>
      <c r="F4" s="37"/>
      <c r="G4" s="37"/>
      <c r="H4" s="37"/>
    </row>
    <row r="5" spans="1:8" ht="15.75" thickBot="1" x14ac:dyDescent="0.3">
      <c r="A5" s="34"/>
      <c r="B5" s="36"/>
      <c r="C5" s="1" t="s">
        <v>3</v>
      </c>
      <c r="D5" s="1" t="s">
        <v>59</v>
      </c>
      <c r="E5" s="1" t="s">
        <v>60</v>
      </c>
      <c r="F5" s="1" t="s">
        <v>61</v>
      </c>
      <c r="G5" s="1" t="s">
        <v>4</v>
      </c>
      <c r="H5" s="1" t="s">
        <v>5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41</v>
      </c>
      <c r="B10" s="4">
        <f>619975</f>
        <v>619975</v>
      </c>
      <c r="C10" s="13">
        <v>486851</v>
      </c>
      <c r="D10" s="13">
        <f>E10+F10</f>
        <v>123936</v>
      </c>
      <c r="E10" s="13">
        <v>92468</v>
      </c>
      <c r="F10" s="13">
        <v>31468</v>
      </c>
      <c r="G10" s="13">
        <v>3793</v>
      </c>
      <c r="H10" s="13">
        <v>9227</v>
      </c>
    </row>
    <row r="11" spans="1:8" x14ac:dyDescent="0.25">
      <c r="A11" s="3" t="s">
        <v>85</v>
      </c>
      <c r="B11" s="4">
        <f>C11+D11+G11+H11</f>
        <v>615304</v>
      </c>
      <c r="C11" s="4">
        <v>473198</v>
      </c>
      <c r="D11" s="13">
        <f t="shared" ref="D11:D12" si="0">E11+F11</f>
        <v>128393</v>
      </c>
      <c r="E11" s="4">
        <v>96021</v>
      </c>
      <c r="F11" s="4">
        <v>32372</v>
      </c>
      <c r="G11" s="4">
        <v>3862</v>
      </c>
      <c r="H11" s="4">
        <v>9851</v>
      </c>
    </row>
    <row r="12" spans="1:8" x14ac:dyDescent="0.25">
      <c r="A12" s="3" t="s">
        <v>86</v>
      </c>
      <c r="B12" s="4">
        <f t="shared" ref="B12" si="1">C12+D12+G12+H12</f>
        <v>615304</v>
      </c>
      <c r="C12" s="4">
        <v>473198</v>
      </c>
      <c r="D12" s="13">
        <f t="shared" si="0"/>
        <v>128393</v>
      </c>
      <c r="E12" s="4">
        <v>96021</v>
      </c>
      <c r="F12" s="4">
        <v>32372</v>
      </c>
      <c r="G12" s="4">
        <v>3862</v>
      </c>
      <c r="H12" s="4">
        <v>9851</v>
      </c>
    </row>
    <row r="13" spans="1:8" x14ac:dyDescent="0.25">
      <c r="A13" s="3" t="s">
        <v>77</v>
      </c>
      <c r="B13" s="4">
        <f>C13+D13+G13+H13</f>
        <v>612848.25</v>
      </c>
      <c r="C13" s="4">
        <v>469674.5</v>
      </c>
      <c r="D13" s="13">
        <v>129025</v>
      </c>
      <c r="E13" s="4">
        <v>95915.75</v>
      </c>
      <c r="F13" s="4">
        <v>33109.25</v>
      </c>
      <c r="G13" s="4">
        <v>3894</v>
      </c>
      <c r="H13" s="4">
        <v>10254.75</v>
      </c>
    </row>
    <row r="15" spans="1:8" x14ac:dyDescent="0.25">
      <c r="A15" s="5" t="s">
        <v>9</v>
      </c>
    </row>
    <row r="16" spans="1:8" x14ac:dyDescent="0.25">
      <c r="A16" s="3" t="s">
        <v>41</v>
      </c>
      <c r="B16" s="4">
        <f>C16+D16+G16+H16</f>
        <v>12253770867</v>
      </c>
      <c r="C16" s="13">
        <v>9681115749</v>
      </c>
      <c r="D16" s="13">
        <f>E16+F16</f>
        <v>2343410796</v>
      </c>
      <c r="E16" s="13">
        <v>1776395197</v>
      </c>
      <c r="F16" s="13">
        <v>567015599</v>
      </c>
      <c r="G16" s="13">
        <v>79061969</v>
      </c>
      <c r="H16" s="13">
        <v>150182353</v>
      </c>
    </row>
    <row r="17" spans="1:9" x14ac:dyDescent="0.25">
      <c r="A17" s="3" t="s">
        <v>85</v>
      </c>
      <c r="B17" s="4">
        <f>C17+D17+G17+H17</f>
        <v>13694685519</v>
      </c>
      <c r="C17" s="4">
        <v>11165338305</v>
      </c>
      <c r="D17" s="13">
        <f t="shared" ref="D17:D18" si="2">E17+F17</f>
        <v>2301263521</v>
      </c>
      <c r="E17" s="4">
        <v>1733929436</v>
      </c>
      <c r="F17" s="4">
        <v>567334085</v>
      </c>
      <c r="G17" s="4">
        <v>68784406</v>
      </c>
      <c r="H17" s="4">
        <v>159299287</v>
      </c>
      <c r="I17" s="4"/>
    </row>
    <row r="18" spans="1:9" x14ac:dyDescent="0.25">
      <c r="A18" s="3" t="s">
        <v>86</v>
      </c>
      <c r="B18" s="4">
        <f t="shared" ref="B18" si="3">C18+D18+G18+H18</f>
        <v>13694685519</v>
      </c>
      <c r="C18" s="4">
        <v>11165338305</v>
      </c>
      <c r="D18" s="13">
        <f t="shared" si="2"/>
        <v>2301263521</v>
      </c>
      <c r="E18" s="4">
        <v>1733929436</v>
      </c>
      <c r="F18" s="4">
        <v>567334085</v>
      </c>
      <c r="G18" s="4">
        <v>68784406</v>
      </c>
      <c r="H18" s="4">
        <v>159299287</v>
      </c>
    </row>
    <row r="19" spans="1:9" x14ac:dyDescent="0.25">
      <c r="A19" s="3" t="s">
        <v>77</v>
      </c>
      <c r="B19" s="4">
        <f>C19+D19+G19+H19</f>
        <v>43205840220</v>
      </c>
      <c r="C19" s="4">
        <v>34057741125</v>
      </c>
      <c r="D19" s="13">
        <v>8291360843</v>
      </c>
      <c r="E19" s="4">
        <v>6271524274</v>
      </c>
      <c r="F19" s="4">
        <v>2019836569</v>
      </c>
      <c r="G19" s="4">
        <v>256535462</v>
      </c>
      <c r="H19" s="4">
        <v>600202790</v>
      </c>
      <c r="I19" s="6"/>
    </row>
    <row r="20" spans="1:9" x14ac:dyDescent="0.25">
      <c r="A20" s="3" t="s">
        <v>87</v>
      </c>
      <c r="B20" s="13">
        <f>C20+D20+G20+H20</f>
        <v>13694685519</v>
      </c>
      <c r="C20" s="13">
        <f>C18</f>
        <v>11165338305</v>
      </c>
      <c r="D20" s="13">
        <f t="shared" ref="D20:H20" si="4">D18</f>
        <v>2301263521</v>
      </c>
      <c r="E20" s="13">
        <f t="shared" si="4"/>
        <v>1733929436</v>
      </c>
      <c r="F20" s="13">
        <f t="shared" si="4"/>
        <v>567334085</v>
      </c>
      <c r="G20" s="13">
        <f t="shared" si="4"/>
        <v>68784406</v>
      </c>
      <c r="H20" s="13">
        <f t="shared" si="4"/>
        <v>159299287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10</v>
      </c>
      <c r="B22" s="4"/>
      <c r="C22" s="4"/>
      <c r="D22" s="4"/>
      <c r="E22" s="4"/>
      <c r="F22" s="4"/>
    </row>
    <row r="23" spans="1:9" x14ac:dyDescent="0.25">
      <c r="A23" s="3" t="s">
        <v>85</v>
      </c>
      <c r="B23" s="4">
        <f>B17</f>
        <v>13694685519</v>
      </c>
      <c r="I23" s="11"/>
    </row>
    <row r="24" spans="1:9" x14ac:dyDescent="0.25">
      <c r="A24" s="3" t="s">
        <v>86</v>
      </c>
      <c r="B24" s="4">
        <v>14855049122</v>
      </c>
    </row>
    <row r="26" spans="1:9" x14ac:dyDescent="0.25">
      <c r="A26" t="s">
        <v>11</v>
      </c>
    </row>
    <row r="27" spans="1:9" x14ac:dyDescent="0.25">
      <c r="A27" s="3" t="s">
        <v>42</v>
      </c>
      <c r="B27" s="11">
        <v>1.4619442416999999</v>
      </c>
      <c r="C27" s="11">
        <v>1.4619442416999999</v>
      </c>
      <c r="D27" s="11">
        <v>1.4619442416999999</v>
      </c>
      <c r="E27" s="11">
        <v>1.4619442416999999</v>
      </c>
      <c r="F27" s="11">
        <v>1.4619442416999999</v>
      </c>
      <c r="G27" s="11">
        <v>1.4619442416999999</v>
      </c>
      <c r="H27" s="11">
        <v>1.4619442416999999</v>
      </c>
    </row>
    <row r="28" spans="1:9" x14ac:dyDescent="0.25">
      <c r="A28" s="3" t="s">
        <v>88</v>
      </c>
      <c r="B28" s="11">
        <v>1.5319088546000001</v>
      </c>
      <c r="C28" s="11">
        <v>1.5319088546000001</v>
      </c>
      <c r="D28" s="11">
        <v>1.5319088546000001</v>
      </c>
      <c r="E28" s="11">
        <v>1.5319088546000001</v>
      </c>
      <c r="F28" s="11">
        <v>1.5319088546000001</v>
      </c>
      <c r="G28" s="11">
        <v>1.5319088546000001</v>
      </c>
      <c r="H28" s="11">
        <v>1.5319088546000001</v>
      </c>
    </row>
    <row r="29" spans="1:9" x14ac:dyDescent="0.25">
      <c r="A29" s="3" t="s">
        <v>13</v>
      </c>
      <c r="B29" s="4">
        <f>+C29+D29+G29+H29</f>
        <v>395951</v>
      </c>
      <c r="C29" s="4">
        <v>240338</v>
      </c>
      <c r="D29" s="4">
        <v>140620</v>
      </c>
      <c r="E29" s="18">
        <v>122179.90725591133</v>
      </c>
      <c r="F29" s="18">
        <v>12985.092744088663</v>
      </c>
      <c r="G29" s="4">
        <v>3307</v>
      </c>
      <c r="H29" s="4">
        <v>11686</v>
      </c>
    </row>
    <row r="31" spans="1:9" x14ac:dyDescent="0.25">
      <c r="A31" s="3" t="s">
        <v>14</v>
      </c>
    </row>
    <row r="32" spans="1:9" x14ac:dyDescent="0.25">
      <c r="A32" s="3" t="s">
        <v>43</v>
      </c>
      <c r="B32" s="4">
        <f t="shared" ref="B32:H32" si="5">B16/B27</f>
        <v>8381831890.3536882</v>
      </c>
      <c r="C32" s="4">
        <f t="shared" si="5"/>
        <v>6622082753.1304884</v>
      </c>
      <c r="D32" s="4">
        <f t="shared" ref="D32" si="6">D16/D27</f>
        <v>1602941294.9942605</v>
      </c>
      <c r="E32" s="4">
        <f t="shared" si="5"/>
        <v>1215090935.9814882</v>
      </c>
      <c r="F32" s="4">
        <f t="shared" si="5"/>
        <v>387850359.0127722</v>
      </c>
      <c r="G32" s="4">
        <f t="shared" si="5"/>
        <v>54080016.69616618</v>
      </c>
      <c r="H32" s="4">
        <f t="shared" si="5"/>
        <v>102727825.5327732</v>
      </c>
    </row>
    <row r="33" spans="1:8" x14ac:dyDescent="0.25">
      <c r="A33" s="3" t="s">
        <v>89</v>
      </c>
      <c r="B33" s="4">
        <f t="shared" ref="B33:H33" si="7">B18/B28</f>
        <v>8939621621.6635475</v>
      </c>
      <c r="C33" s="4">
        <f t="shared" si="7"/>
        <v>7288513459.1871033</v>
      </c>
      <c r="D33" s="4">
        <f t="shared" ref="D33" si="8">D18/D28</f>
        <v>1502219609.2736127</v>
      </c>
      <c r="E33" s="4">
        <f t="shared" si="7"/>
        <v>1131875066.0611267</v>
      </c>
      <c r="F33" s="4">
        <f t="shared" si="7"/>
        <v>370344543.21248621</v>
      </c>
      <c r="G33" s="4">
        <f t="shared" si="7"/>
        <v>44901108.700726479</v>
      </c>
      <c r="H33" s="4">
        <f t="shared" si="7"/>
        <v>103987444.50210451</v>
      </c>
    </row>
    <row r="34" spans="1:8" x14ac:dyDescent="0.25">
      <c r="A34" s="3" t="s">
        <v>44</v>
      </c>
      <c r="B34" s="13">
        <f>B32/B10</f>
        <v>13519.628840443063</v>
      </c>
      <c r="C34" s="13">
        <f t="shared" ref="C34:H34" si="9">C32/C10</f>
        <v>13601.867415555249</v>
      </c>
      <c r="D34" s="13">
        <f t="shared" ref="D34" si="10">D32/D10</f>
        <v>12933.621344841375</v>
      </c>
      <c r="E34" s="13">
        <f>E32/E10</f>
        <v>13140.664186329197</v>
      </c>
      <c r="F34" s="13">
        <f t="shared" si="9"/>
        <v>12325.230679190676</v>
      </c>
      <c r="G34" s="13">
        <f t="shared" si="9"/>
        <v>14257.847797565562</v>
      </c>
      <c r="H34" s="13">
        <f t="shared" si="9"/>
        <v>11133.393901893704</v>
      </c>
    </row>
    <row r="35" spans="1:8" x14ac:dyDescent="0.25">
      <c r="A35" s="3" t="s">
        <v>90</v>
      </c>
      <c r="B35" s="4">
        <f t="shared" ref="B35:H35" si="11">B33/B12</f>
        <v>14528.788406484515</v>
      </c>
      <c r="C35" s="4">
        <f t="shared" si="11"/>
        <v>15402.671734003743</v>
      </c>
      <c r="D35" s="4">
        <f t="shared" ref="D35" si="12">D33/D12</f>
        <v>11700.167526840347</v>
      </c>
      <c r="E35" s="4">
        <f t="shared" si="11"/>
        <v>11787.786693130947</v>
      </c>
      <c r="F35" s="4">
        <f t="shared" si="11"/>
        <v>11440.273792551779</v>
      </c>
      <c r="G35" s="4">
        <f t="shared" si="11"/>
        <v>11626.387545501419</v>
      </c>
      <c r="H35" s="4">
        <f t="shared" si="11"/>
        <v>10556.0292865805</v>
      </c>
    </row>
    <row r="37" spans="1:8" x14ac:dyDescent="0.25">
      <c r="A37" s="2" t="s">
        <v>17</v>
      </c>
    </row>
    <row r="39" spans="1:8" x14ac:dyDescent="0.25">
      <c r="A39" t="s">
        <v>18</v>
      </c>
    </row>
    <row r="40" spans="1:8" x14ac:dyDescent="0.25">
      <c r="A40" t="s">
        <v>19</v>
      </c>
      <c r="B40" s="7">
        <f>(B11)/B29*100</f>
        <v>155.39902664723667</v>
      </c>
      <c r="C40" s="7">
        <f t="shared" ref="C40:H40" si="13">(C11)/C29*100</f>
        <v>196.88854862734982</v>
      </c>
      <c r="D40" s="7">
        <f t="shared" si="13"/>
        <v>91.304935286587963</v>
      </c>
      <c r="E40" s="7">
        <f t="shared" si="13"/>
        <v>78.589845218068206</v>
      </c>
      <c r="F40" s="7">
        <f t="shared" si="13"/>
        <v>249.30126136170293</v>
      </c>
      <c r="G40" s="7">
        <f t="shared" si="13"/>
        <v>116.78258240096764</v>
      </c>
      <c r="H40" s="7">
        <f t="shared" si="13"/>
        <v>84.29744994009927</v>
      </c>
    </row>
    <row r="41" spans="1:8" x14ac:dyDescent="0.25">
      <c r="A41" t="s">
        <v>20</v>
      </c>
      <c r="B41" s="7">
        <f>(B12)/B29*100</f>
        <v>155.39902664723667</v>
      </c>
      <c r="C41" s="7">
        <f t="shared" ref="C41:H41" si="14">(C12)/C29*100</f>
        <v>196.88854862734982</v>
      </c>
      <c r="D41" s="7">
        <f t="shared" si="14"/>
        <v>91.304935286587963</v>
      </c>
      <c r="E41" s="7">
        <f t="shared" si="14"/>
        <v>78.589845218068206</v>
      </c>
      <c r="F41" s="7">
        <f t="shared" si="14"/>
        <v>249.30126136170293</v>
      </c>
      <c r="G41" s="7">
        <f t="shared" si="14"/>
        <v>116.78258240096764</v>
      </c>
      <c r="H41" s="7">
        <f t="shared" si="14"/>
        <v>84.29744994009927</v>
      </c>
    </row>
    <row r="43" spans="1:8" x14ac:dyDescent="0.25">
      <c r="A43" t="s">
        <v>21</v>
      </c>
    </row>
    <row r="44" spans="1:8" x14ac:dyDescent="0.25">
      <c r="A44" t="s">
        <v>22</v>
      </c>
      <c r="B44" s="7">
        <f>B12/B11*100</f>
        <v>100</v>
      </c>
      <c r="C44" s="7">
        <f t="shared" ref="C44:H44" si="15">C12/C11*100</f>
        <v>100</v>
      </c>
      <c r="D44" s="7">
        <f t="shared" ref="D44" si="16">D12/D11*100</f>
        <v>100</v>
      </c>
      <c r="E44" s="7">
        <f t="shared" si="15"/>
        <v>100</v>
      </c>
      <c r="F44" s="7">
        <f t="shared" si="15"/>
        <v>100</v>
      </c>
      <c r="G44" s="7">
        <f t="shared" si="15"/>
        <v>100</v>
      </c>
      <c r="H44" s="7">
        <f t="shared" si="15"/>
        <v>100</v>
      </c>
    </row>
    <row r="45" spans="1:8" x14ac:dyDescent="0.25">
      <c r="A45" t="s">
        <v>23</v>
      </c>
      <c r="B45" s="7">
        <f>B18/B17*100</f>
        <v>100</v>
      </c>
      <c r="C45" s="7">
        <f t="shared" ref="C45:H45" si="17">C18/C17*100</f>
        <v>100</v>
      </c>
      <c r="D45" s="7">
        <f t="shared" ref="D45" si="18">D18/D17*100</f>
        <v>100</v>
      </c>
      <c r="E45" s="7">
        <f t="shared" si="17"/>
        <v>100</v>
      </c>
      <c r="F45" s="7">
        <f t="shared" si="17"/>
        <v>100</v>
      </c>
      <c r="G45" s="7">
        <f t="shared" si="17"/>
        <v>100</v>
      </c>
      <c r="H45" s="7">
        <f t="shared" si="17"/>
        <v>100</v>
      </c>
    </row>
    <row r="46" spans="1:8" x14ac:dyDescent="0.25">
      <c r="A46" t="s">
        <v>24</v>
      </c>
      <c r="B46" s="7">
        <f>AVERAGE(B44:B45)</f>
        <v>100</v>
      </c>
      <c r="C46" s="7">
        <f t="shared" ref="C46:H46" si="19">AVERAGE(C44:C45)</f>
        <v>100</v>
      </c>
      <c r="D46" s="7">
        <f t="shared" ref="D46" si="20">AVERAGE(D44:D45)</f>
        <v>100</v>
      </c>
      <c r="E46" s="7">
        <f t="shared" si="19"/>
        <v>100</v>
      </c>
      <c r="F46" s="7">
        <f t="shared" si="19"/>
        <v>100</v>
      </c>
      <c r="G46" s="7">
        <f t="shared" si="19"/>
        <v>100</v>
      </c>
      <c r="H46" s="7">
        <f t="shared" si="19"/>
        <v>100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25</v>
      </c>
    </row>
    <row r="49" spans="1:8" x14ac:dyDescent="0.25">
      <c r="A49" t="s">
        <v>26</v>
      </c>
      <c r="B49" s="7">
        <f>(B12/B13)*100</f>
        <v>100.40071094271705</v>
      </c>
      <c r="C49" s="7">
        <f t="shared" ref="C49:H49" si="21">(C12/C13)*100</f>
        <v>100.7502004047484</v>
      </c>
      <c r="D49" s="7">
        <f t="shared" si="21"/>
        <v>99.510172447200148</v>
      </c>
      <c r="E49" s="7">
        <f t="shared" si="21"/>
        <v>100.10973171767932</v>
      </c>
      <c r="F49" s="7">
        <f t="shared" si="21"/>
        <v>97.773280880720648</v>
      </c>
      <c r="G49" s="7">
        <f t="shared" si="21"/>
        <v>99.178222907036456</v>
      </c>
      <c r="H49" s="7">
        <f t="shared" si="21"/>
        <v>96.062800165776835</v>
      </c>
    </row>
    <row r="50" spans="1:8" x14ac:dyDescent="0.25">
      <c r="A50" t="s">
        <v>27</v>
      </c>
      <c r="B50" s="7">
        <f>B18/B19*100</f>
        <v>31.696375881751109</v>
      </c>
      <c r="C50" s="7">
        <f t="shared" ref="C50:H50" si="22">C18/C19*100</f>
        <v>32.783555033848415</v>
      </c>
      <c r="D50" s="7">
        <f t="shared" ref="D50" si="23">D18/D19*100</f>
        <v>27.754955604698434</v>
      </c>
      <c r="E50" s="7">
        <f t="shared" si="22"/>
        <v>27.647655661453634</v>
      </c>
      <c r="F50" s="7">
        <f t="shared" si="22"/>
        <v>28.088118301614927</v>
      </c>
      <c r="G50" s="7">
        <f t="shared" si="22"/>
        <v>26.812825589001804</v>
      </c>
      <c r="H50" s="7">
        <f t="shared" si="22"/>
        <v>26.540910781171146</v>
      </c>
    </row>
    <row r="51" spans="1:8" x14ac:dyDescent="0.25">
      <c r="A51" t="s">
        <v>28</v>
      </c>
      <c r="B51" s="7">
        <f>(B49+B50)/2</f>
        <v>66.048543412234082</v>
      </c>
      <c r="C51" s="7">
        <f t="shared" ref="C51:H51" si="24">(C49+C50)/2</f>
        <v>66.766877719298407</v>
      </c>
      <c r="D51" s="7">
        <f t="shared" ref="D51" si="25">(D49+D50)/2</f>
        <v>63.632564025949293</v>
      </c>
      <c r="E51" s="7">
        <f t="shared" si="24"/>
        <v>63.878693689566475</v>
      </c>
      <c r="F51" s="7">
        <f t="shared" si="24"/>
        <v>62.930699591167787</v>
      </c>
      <c r="G51" s="7">
        <f t="shared" si="24"/>
        <v>62.99552424801913</v>
      </c>
      <c r="H51" s="7">
        <f t="shared" si="24"/>
        <v>61.301855473473992</v>
      </c>
    </row>
    <row r="53" spans="1:8" x14ac:dyDescent="0.25">
      <c r="A53" t="s">
        <v>58</v>
      </c>
    </row>
    <row r="54" spans="1:8" x14ac:dyDescent="0.25">
      <c r="A54" t="s">
        <v>29</v>
      </c>
      <c r="B54" s="7">
        <f>(B20/B18)*100</f>
        <v>100</v>
      </c>
      <c r="C54" s="7"/>
      <c r="D54" s="7"/>
      <c r="E54" s="7"/>
      <c r="F54" s="7"/>
      <c r="G54" s="7"/>
      <c r="H54" s="7"/>
    </row>
    <row r="56" spans="1:8" x14ac:dyDescent="0.25">
      <c r="A56" t="s">
        <v>30</v>
      </c>
    </row>
    <row r="57" spans="1:8" x14ac:dyDescent="0.25">
      <c r="A57" t="s">
        <v>31</v>
      </c>
      <c r="B57" s="7">
        <f>((B12/B10)-1)*100</f>
        <v>-0.75341747651115343</v>
      </c>
      <c r="C57" s="7">
        <f t="shared" ref="C57:H57" si="26">((C12/C10)-1)*100</f>
        <v>-2.8043487637901543</v>
      </c>
      <c r="D57" s="7">
        <f t="shared" ref="D57" si="27">((D12/D10)-1)*100</f>
        <v>3.5962109475858428</v>
      </c>
      <c r="E57" s="7">
        <f t="shared" si="26"/>
        <v>3.8424103473634119</v>
      </c>
      <c r="F57" s="7">
        <f t="shared" si="26"/>
        <v>2.8727596288292911</v>
      </c>
      <c r="G57" s="7">
        <f t="shared" si="26"/>
        <v>1.8191405220142398</v>
      </c>
      <c r="H57" s="7">
        <f t="shared" si="26"/>
        <v>6.7627614609298892</v>
      </c>
    </row>
    <row r="58" spans="1:8" x14ac:dyDescent="0.25">
      <c r="A58" t="s">
        <v>32</v>
      </c>
      <c r="B58" s="7">
        <f>((B33/B32)-1)*100</f>
        <v>6.6547472987593226</v>
      </c>
      <c r="C58" s="7">
        <f t="shared" ref="C58:H58" si="28">(((C18/C27)/C16)-1)*100</f>
        <v>-21.111142791793981</v>
      </c>
      <c r="D58" s="7">
        <f t="shared" ref="D58" si="29">(((D18/D27)/D16)-1)*100</f>
        <v>-32.82817964758997</v>
      </c>
      <c r="E58" s="7">
        <f t="shared" si="28"/>
        <v>-33.233129541861231</v>
      </c>
      <c r="F58" s="7">
        <f t="shared" si="28"/>
        <v>-31.559517818042803</v>
      </c>
      <c r="G58" s="7">
        <f t="shared" si="28"/>
        <v>-40.489779950576001</v>
      </c>
      <c r="H58" s="7">
        <f t="shared" si="28"/>
        <v>-27.445539264715023</v>
      </c>
    </row>
    <row r="59" spans="1:8" x14ac:dyDescent="0.25">
      <c r="A59" t="s">
        <v>33</v>
      </c>
      <c r="B59" s="7">
        <f>((B35/B34)-1)*100</f>
        <v>7.4644028911697413</v>
      </c>
      <c r="C59" s="7">
        <f>((C35/C34)-1)*100</f>
        <v>13.239390323633614</v>
      </c>
      <c r="D59" s="7">
        <f>((D35/D34)-1)*100</f>
        <v>-9.5368016823300312</v>
      </c>
      <c r="E59" s="7">
        <f t="shared" ref="E59:H59" si="30">((E35/E34)-1)*100</f>
        <v>-10.295350935196312</v>
      </c>
      <c r="F59" s="7">
        <f t="shared" si="30"/>
        <v>-7.1800431949157311</v>
      </c>
      <c r="G59" s="7">
        <f t="shared" si="30"/>
        <v>-18.456223473738088</v>
      </c>
      <c r="H59" s="7">
        <f t="shared" si="30"/>
        <v>-5.1858815056835317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34</v>
      </c>
    </row>
    <row r="62" spans="1:8" x14ac:dyDescent="0.25">
      <c r="A62" t="s">
        <v>35</v>
      </c>
      <c r="B62" s="4">
        <f>B17/B11</f>
        <v>22256.779606503453</v>
      </c>
      <c r="C62" s="4">
        <f t="shared" ref="C62:H62" si="31">C17/C11</f>
        <v>23595.489213817473</v>
      </c>
      <c r="D62" s="4">
        <f t="shared" ref="D62" si="32">D17/D11</f>
        <v>17923.590234670115</v>
      </c>
      <c r="E62" s="4">
        <f t="shared" si="31"/>
        <v>18057.814811343353</v>
      </c>
      <c r="F62" s="4">
        <f t="shared" si="31"/>
        <v>17525.456721858398</v>
      </c>
      <c r="G62" s="4">
        <f t="shared" si="31"/>
        <v>17810.566027964785</v>
      </c>
      <c r="H62" s="4">
        <f t="shared" si="31"/>
        <v>16170.87473352959</v>
      </c>
    </row>
    <row r="63" spans="1:8" x14ac:dyDescent="0.25">
      <c r="A63" t="s">
        <v>36</v>
      </c>
      <c r="B63" s="4">
        <f>B18/B12</f>
        <v>22256.779606503453</v>
      </c>
      <c r="C63" s="4">
        <f t="shared" ref="C63:H63" si="33">C18/C12</f>
        <v>23595.489213817473</v>
      </c>
      <c r="D63" s="4">
        <f t="shared" ref="D63" si="34">D18/D12</f>
        <v>17923.590234670115</v>
      </c>
      <c r="E63" s="4">
        <f t="shared" si="33"/>
        <v>18057.814811343353</v>
      </c>
      <c r="F63" s="4">
        <f t="shared" si="33"/>
        <v>17525.456721858398</v>
      </c>
      <c r="G63" s="4">
        <f t="shared" si="33"/>
        <v>17810.566027964785</v>
      </c>
      <c r="H63" s="4">
        <f t="shared" si="33"/>
        <v>16170.87473352959</v>
      </c>
    </row>
    <row r="64" spans="1:8" x14ac:dyDescent="0.25">
      <c r="A64" t="s">
        <v>37</v>
      </c>
      <c r="B64" s="4">
        <f>(B62/B63)*B46</f>
        <v>100</v>
      </c>
      <c r="C64" s="4">
        <f t="shared" ref="C64:H64" si="35">(C62/C63)*C46</f>
        <v>100</v>
      </c>
      <c r="D64" s="4">
        <f t="shared" ref="D64" si="36">(D62/D63)*D46</f>
        <v>100</v>
      </c>
      <c r="E64" s="4">
        <f t="shared" si="35"/>
        <v>100</v>
      </c>
      <c r="F64" s="4">
        <f t="shared" si="35"/>
        <v>100</v>
      </c>
      <c r="G64" s="4">
        <f t="shared" si="35"/>
        <v>100</v>
      </c>
      <c r="H64" s="4">
        <f t="shared" si="35"/>
        <v>100</v>
      </c>
    </row>
    <row r="65" spans="1:8" x14ac:dyDescent="0.25">
      <c r="B65" s="7"/>
      <c r="C65" s="7"/>
      <c r="D65" s="7"/>
      <c r="E65" s="7"/>
      <c r="F65" s="7"/>
    </row>
    <row r="66" spans="1:8" x14ac:dyDescent="0.25">
      <c r="A66" t="s">
        <v>38</v>
      </c>
      <c r="B66" s="7"/>
      <c r="C66" s="7"/>
      <c r="D66" s="7"/>
      <c r="E66" s="7"/>
      <c r="F66" s="7"/>
    </row>
    <row r="67" spans="1:8" x14ac:dyDescent="0.25">
      <c r="A67" t="s">
        <v>39</v>
      </c>
      <c r="B67" s="8">
        <f>(B24/B23)*100</f>
        <v>108.47309418964102</v>
      </c>
      <c r="C67" s="7"/>
      <c r="D67" s="7"/>
      <c r="E67" s="7"/>
      <c r="F67" s="7"/>
      <c r="G67" s="7"/>
      <c r="H67" s="7"/>
    </row>
    <row r="68" spans="1:8" x14ac:dyDescent="0.25">
      <c r="A68" t="s">
        <v>40</v>
      </c>
      <c r="B68" s="8">
        <f>(B18/B24)*100</f>
        <v>92.188759569421237</v>
      </c>
      <c r="C68" s="7"/>
      <c r="D68" s="7"/>
      <c r="E68" s="7"/>
      <c r="F68" s="7"/>
      <c r="G68" s="7"/>
      <c r="H68" s="7"/>
    </row>
    <row r="69" spans="1:8" ht="15.75" thickBot="1" x14ac:dyDescent="0.3">
      <c r="A69" s="9"/>
      <c r="B69" s="9"/>
      <c r="C69" s="9"/>
      <c r="D69" s="9"/>
      <c r="E69" s="9"/>
      <c r="F69" s="9"/>
      <c r="G69" s="9"/>
      <c r="H69" s="9"/>
    </row>
    <row r="70" spans="1:8" ht="15.75" thickTop="1" x14ac:dyDescent="0.25"/>
    <row r="71" spans="1:8" x14ac:dyDescent="0.25">
      <c r="A71" s="12" t="s">
        <v>45</v>
      </c>
    </row>
    <row r="72" spans="1:8" x14ac:dyDescent="0.25">
      <c r="A72" t="s">
        <v>164</v>
      </c>
    </row>
    <row r="73" spans="1:8" x14ac:dyDescent="0.25">
      <c r="A73" t="s">
        <v>82</v>
      </c>
      <c r="B73" s="10"/>
      <c r="C73" s="10"/>
      <c r="D73" s="10"/>
      <c r="E73" s="10"/>
    </row>
    <row r="74" spans="1:8" x14ac:dyDescent="0.25">
      <c r="A74" t="s">
        <v>83</v>
      </c>
    </row>
    <row r="77" spans="1:8" x14ac:dyDescent="0.25">
      <c r="A77" t="s">
        <v>70</v>
      </c>
    </row>
    <row r="78" spans="1:8" x14ac:dyDescent="0.25">
      <c r="A78" s="19" t="s">
        <v>71</v>
      </c>
    </row>
    <row r="79" spans="1:8" x14ac:dyDescent="0.25">
      <c r="A79" s="19" t="s">
        <v>72</v>
      </c>
    </row>
    <row r="80" spans="1:8" x14ac:dyDescent="0.25">
      <c r="A80" s="19" t="s">
        <v>73</v>
      </c>
    </row>
    <row r="83" spans="1:1" x14ac:dyDescent="0.25">
      <c r="A83" s="19" t="s">
        <v>165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"/>
  <sheetViews>
    <sheetView topLeftCell="A22" workbookViewId="0">
      <selection activeCell="C54" sqref="C54:H54"/>
    </sheetView>
  </sheetViews>
  <sheetFormatPr baseColWidth="10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38" t="s">
        <v>91</v>
      </c>
      <c r="B2" s="38"/>
      <c r="C2" s="38"/>
      <c r="D2" s="38"/>
      <c r="E2" s="38"/>
      <c r="F2" s="38"/>
      <c r="G2" s="38"/>
      <c r="H2" s="38"/>
    </row>
    <row r="4" spans="1:8" x14ac:dyDescent="0.25">
      <c r="A4" s="33" t="s">
        <v>0</v>
      </c>
      <c r="B4" s="35" t="s">
        <v>1</v>
      </c>
      <c r="C4" s="37" t="s">
        <v>2</v>
      </c>
      <c r="D4" s="37"/>
      <c r="E4" s="37"/>
      <c r="F4" s="37"/>
      <c r="G4" s="37"/>
      <c r="H4" s="37"/>
    </row>
    <row r="5" spans="1:8" ht="15.75" thickBot="1" x14ac:dyDescent="0.3">
      <c r="A5" s="34"/>
      <c r="B5" s="36"/>
      <c r="C5" s="1" t="s">
        <v>3</v>
      </c>
      <c r="D5" s="1" t="s">
        <v>59</v>
      </c>
      <c r="E5" s="1" t="s">
        <v>60</v>
      </c>
      <c r="F5" s="1" t="s">
        <v>61</v>
      </c>
      <c r="G5" s="1" t="s">
        <v>4</v>
      </c>
      <c r="H5" s="1" t="s">
        <v>5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46</v>
      </c>
      <c r="B10" s="4">
        <f>619975</f>
        <v>619975</v>
      </c>
      <c r="C10" s="13">
        <v>471791</v>
      </c>
      <c r="D10" s="13">
        <f>E10+F10</f>
        <v>124574</v>
      </c>
      <c r="E10" s="13">
        <v>93130</v>
      </c>
      <c r="F10" s="13">
        <v>31444</v>
      </c>
      <c r="G10" s="13">
        <v>3862</v>
      </c>
      <c r="H10" s="13">
        <v>9397</v>
      </c>
    </row>
    <row r="11" spans="1:8" x14ac:dyDescent="0.25">
      <c r="A11" s="3" t="s">
        <v>92</v>
      </c>
      <c r="B11" s="4">
        <f>C11+D11+G11+H11</f>
        <v>610183</v>
      </c>
      <c r="C11" s="4">
        <v>465069</v>
      </c>
      <c r="D11" s="13">
        <f t="shared" ref="D11:D12" si="0">E11+F11</f>
        <v>130364</v>
      </c>
      <c r="E11" s="4">
        <v>96805</v>
      </c>
      <c r="F11" s="4">
        <v>33559</v>
      </c>
      <c r="G11" s="4">
        <v>3926</v>
      </c>
      <c r="H11" s="4">
        <v>10824</v>
      </c>
    </row>
    <row r="12" spans="1:8" x14ac:dyDescent="0.25">
      <c r="A12" s="3" t="s">
        <v>93</v>
      </c>
      <c r="B12" s="4">
        <f t="shared" ref="B12" si="1">C12+D12+G12+H12</f>
        <v>610183</v>
      </c>
      <c r="C12" s="4">
        <v>465069</v>
      </c>
      <c r="D12" s="13">
        <f t="shared" si="0"/>
        <v>130364</v>
      </c>
      <c r="E12" s="4">
        <v>96805</v>
      </c>
      <c r="F12" s="4">
        <v>33559</v>
      </c>
      <c r="G12" s="4">
        <v>3926</v>
      </c>
      <c r="H12" s="4">
        <v>10824</v>
      </c>
    </row>
    <row r="13" spans="1:8" x14ac:dyDescent="0.25">
      <c r="A13" s="3" t="s">
        <v>77</v>
      </c>
      <c r="B13" s="4">
        <f>C13+D13+G13+H13</f>
        <v>612848.25</v>
      </c>
      <c r="C13" s="4">
        <v>469674.5</v>
      </c>
      <c r="D13" s="13">
        <v>129025</v>
      </c>
      <c r="E13" s="4">
        <v>95915.75</v>
      </c>
      <c r="F13" s="4">
        <v>33109.25</v>
      </c>
      <c r="G13" s="4">
        <v>3894</v>
      </c>
      <c r="H13" s="4">
        <v>10254.75</v>
      </c>
    </row>
    <row r="15" spans="1:8" x14ac:dyDescent="0.25">
      <c r="A15" s="5" t="s">
        <v>9</v>
      </c>
    </row>
    <row r="16" spans="1:8" x14ac:dyDescent="0.25">
      <c r="A16" s="3" t="s">
        <v>46</v>
      </c>
      <c r="B16" s="4">
        <f>C16+D16+G16+H16</f>
        <v>11090585986</v>
      </c>
      <c r="C16" s="13">
        <v>8709133385</v>
      </c>
      <c r="D16" s="13">
        <f>E16+F16</f>
        <v>2157901106</v>
      </c>
      <c r="E16" s="13">
        <v>1638451787</v>
      </c>
      <c r="F16" s="13">
        <v>519449319</v>
      </c>
      <c r="G16" s="13">
        <v>73888338</v>
      </c>
      <c r="H16" s="13">
        <v>149663157</v>
      </c>
    </row>
    <row r="17" spans="1:9" x14ac:dyDescent="0.25">
      <c r="A17" s="3" t="s">
        <v>92</v>
      </c>
      <c r="B17" s="4">
        <f>C17+D17+G17+H17</f>
        <v>11033291334</v>
      </c>
      <c r="C17" s="4">
        <v>8530498086</v>
      </c>
      <c r="D17" s="13">
        <f t="shared" ref="D17:D18" si="2">E17+F17</f>
        <v>2265098602</v>
      </c>
      <c r="E17" s="4">
        <v>1713943214</v>
      </c>
      <c r="F17" s="4">
        <v>551155388</v>
      </c>
      <c r="G17" s="4">
        <v>70322816</v>
      </c>
      <c r="H17" s="4">
        <v>167371830</v>
      </c>
    </row>
    <row r="18" spans="1:9" x14ac:dyDescent="0.25">
      <c r="A18" s="3" t="s">
        <v>93</v>
      </c>
      <c r="B18" s="4">
        <f t="shared" ref="B18" si="3">C18+D18+G18+H18</f>
        <v>11033291334</v>
      </c>
      <c r="C18" s="4">
        <v>8530498086</v>
      </c>
      <c r="D18" s="13">
        <f t="shared" si="2"/>
        <v>2265098602</v>
      </c>
      <c r="E18" s="4">
        <v>1713943214</v>
      </c>
      <c r="F18" s="4">
        <v>551155388</v>
      </c>
      <c r="G18" s="4">
        <v>70322816</v>
      </c>
      <c r="H18" s="4">
        <v>167371830</v>
      </c>
    </row>
    <row r="19" spans="1:9" x14ac:dyDescent="0.25">
      <c r="A19" s="3" t="s">
        <v>77</v>
      </c>
      <c r="B19" s="4">
        <f>C19+D19+G19+H19</f>
        <v>43205840220</v>
      </c>
      <c r="C19" s="4">
        <v>34057741125</v>
      </c>
      <c r="D19" s="13">
        <v>8291360843</v>
      </c>
      <c r="E19" s="4">
        <v>6271524274</v>
      </c>
      <c r="F19" s="4">
        <v>2019836569</v>
      </c>
      <c r="G19" s="4">
        <v>256535462</v>
      </c>
      <c r="H19" s="4">
        <v>600202790</v>
      </c>
      <c r="I19" s="6"/>
    </row>
    <row r="20" spans="1:9" x14ac:dyDescent="0.25">
      <c r="A20" s="3" t="s">
        <v>94</v>
      </c>
      <c r="B20" s="13">
        <f>C20+D20+G20+H20</f>
        <v>11033291334</v>
      </c>
      <c r="C20" s="13">
        <f>C18</f>
        <v>8530498086</v>
      </c>
      <c r="D20" s="13">
        <f t="shared" ref="D20:H20" si="4">D18</f>
        <v>2265098602</v>
      </c>
      <c r="E20" s="13">
        <f t="shared" si="4"/>
        <v>1713943214</v>
      </c>
      <c r="F20" s="13">
        <f t="shared" si="4"/>
        <v>551155388</v>
      </c>
      <c r="G20" s="13">
        <f t="shared" si="4"/>
        <v>70322816</v>
      </c>
      <c r="H20" s="13">
        <f t="shared" si="4"/>
        <v>167371830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10</v>
      </c>
      <c r="B22" s="4"/>
      <c r="C22" s="4"/>
      <c r="D22" s="4"/>
      <c r="E22" s="4"/>
      <c r="F22" s="4"/>
    </row>
    <row r="23" spans="1:9" x14ac:dyDescent="0.25">
      <c r="A23" s="3" t="s">
        <v>92</v>
      </c>
      <c r="B23" s="4">
        <f>B17</f>
        <v>11033291334</v>
      </c>
      <c r="I23" s="11"/>
    </row>
    <row r="24" spans="1:9" x14ac:dyDescent="0.25">
      <c r="A24" s="3" t="s">
        <v>93</v>
      </c>
      <c r="B24" s="4">
        <v>6631397155</v>
      </c>
    </row>
    <row r="26" spans="1:9" x14ac:dyDescent="0.25">
      <c r="A26" t="s">
        <v>11</v>
      </c>
    </row>
    <row r="27" spans="1:9" x14ac:dyDescent="0.25">
      <c r="A27" s="3" t="s">
        <v>47</v>
      </c>
      <c r="B27" s="14">
        <v>1.4773597119666666</v>
      </c>
      <c r="C27" s="14">
        <v>1.4773597119666666</v>
      </c>
      <c r="D27" s="14">
        <v>1.4773597119666666</v>
      </c>
      <c r="E27" s="14">
        <v>1.4773597119666666</v>
      </c>
      <c r="F27" s="14">
        <v>1.4773597119666666</v>
      </c>
      <c r="G27" s="14">
        <v>1.4773597119666666</v>
      </c>
      <c r="H27" s="14">
        <v>1.4773597119666666</v>
      </c>
    </row>
    <row r="28" spans="1:9" x14ac:dyDescent="0.25">
      <c r="A28" s="3" t="s">
        <v>95</v>
      </c>
      <c r="B28" s="14">
        <v>1.5396358920333333</v>
      </c>
      <c r="C28" s="14">
        <v>1.5396358920333333</v>
      </c>
      <c r="D28" s="14">
        <v>1.5396358920333333</v>
      </c>
      <c r="E28" s="14">
        <v>1.5396358920333333</v>
      </c>
      <c r="F28" s="14">
        <v>1.5396358920333333</v>
      </c>
      <c r="G28" s="14">
        <v>1.5396358920333333</v>
      </c>
      <c r="H28" s="14">
        <v>1.5396358920333333</v>
      </c>
    </row>
    <row r="29" spans="1:9" x14ac:dyDescent="0.25">
      <c r="A29" s="3" t="s">
        <v>13</v>
      </c>
      <c r="B29" s="4">
        <f>+C29+D29+G29+H29</f>
        <v>395951</v>
      </c>
      <c r="C29" s="4">
        <v>240338</v>
      </c>
      <c r="D29" s="4">
        <v>140620</v>
      </c>
      <c r="E29" s="18">
        <v>122179.90725591133</v>
      </c>
      <c r="F29" s="18">
        <v>12985.092744088663</v>
      </c>
      <c r="G29" s="4">
        <v>3307</v>
      </c>
      <c r="H29" s="4">
        <v>11686</v>
      </c>
    </row>
    <row r="31" spans="1:9" x14ac:dyDescent="0.25">
      <c r="A31" s="3" t="s">
        <v>14</v>
      </c>
    </row>
    <row r="32" spans="1:9" x14ac:dyDescent="0.25">
      <c r="A32" s="3" t="s">
        <v>48</v>
      </c>
      <c r="B32" s="4">
        <f>B16/B27</f>
        <v>7507031561.8910246</v>
      </c>
      <c r="C32" s="4">
        <f t="shared" ref="C32:H32" si="5">C16/C27</f>
        <v>5895066255.3308496</v>
      </c>
      <c r="D32" s="4">
        <f t="shared" ref="D32" si="6">D16/D27</f>
        <v>1460647050.627497</v>
      </c>
      <c r="E32" s="4">
        <f t="shared" si="5"/>
        <v>1109040522.5812521</v>
      </c>
      <c r="F32" s="4">
        <f t="shared" si="5"/>
        <v>351606528.04624486</v>
      </c>
      <c r="G32" s="4">
        <f t="shared" si="5"/>
        <v>50013776.199189551</v>
      </c>
      <c r="H32" s="4">
        <f t="shared" si="5"/>
        <v>101304479.73348878</v>
      </c>
    </row>
    <row r="33" spans="1:8" x14ac:dyDescent="0.25">
      <c r="A33" s="3" t="s">
        <v>96</v>
      </c>
      <c r="B33" s="4">
        <f>B18/B28</f>
        <v>7166169216.4299898</v>
      </c>
      <c r="C33" s="4">
        <f t="shared" ref="C33:H33" si="7">C18/C28</f>
        <v>5540594454.9227962</v>
      </c>
      <c r="D33" s="4">
        <f t="shared" ref="D33" si="8">D18/D28</f>
        <v>1471191087.269717</v>
      </c>
      <c r="E33" s="4">
        <f t="shared" si="7"/>
        <v>1113213340.159579</v>
      </c>
      <c r="F33" s="4">
        <f t="shared" si="7"/>
        <v>357977747.11013782</v>
      </c>
      <c r="G33" s="4">
        <f t="shared" si="7"/>
        <v>45674965.336854786</v>
      </c>
      <c r="H33" s="4">
        <f t="shared" si="7"/>
        <v>108708708.90062128</v>
      </c>
    </row>
    <row r="34" spans="1:8" x14ac:dyDescent="0.25">
      <c r="A34" s="3" t="s">
        <v>49</v>
      </c>
      <c r="B34" s="13">
        <f>B32/B10</f>
        <v>12108.603672552965</v>
      </c>
      <c r="C34" s="13">
        <f>C32/C10</f>
        <v>12495.079930161553</v>
      </c>
      <c r="D34" s="13">
        <f>D32/D10</f>
        <v>11725.135667374387</v>
      </c>
      <c r="E34" s="13">
        <f t="shared" ref="E34:H34" si="9">E32/E10</f>
        <v>11908.520590371008</v>
      </c>
      <c r="F34" s="13">
        <f t="shared" si="9"/>
        <v>11181.991096751204</v>
      </c>
      <c r="G34" s="13">
        <f t="shared" si="9"/>
        <v>12950.226877055813</v>
      </c>
      <c r="H34" s="13">
        <f t="shared" si="9"/>
        <v>10780.512901297094</v>
      </c>
    </row>
    <row r="35" spans="1:8" x14ac:dyDescent="0.25">
      <c r="A35" s="3" t="s">
        <v>97</v>
      </c>
      <c r="B35" s="4">
        <f>B33/B12</f>
        <v>11744.295099060429</v>
      </c>
      <c r="C35" s="4">
        <f t="shared" ref="C35:H35" si="10">C33/C12</f>
        <v>11913.489084249426</v>
      </c>
      <c r="D35" s="4">
        <f t="shared" ref="D35" si="11">D33/D12</f>
        <v>11285.255801215957</v>
      </c>
      <c r="E35" s="4">
        <f t="shared" si="10"/>
        <v>11499.543826864099</v>
      </c>
      <c r="F35" s="4">
        <f t="shared" si="10"/>
        <v>10667.116037728711</v>
      </c>
      <c r="G35" s="4">
        <f t="shared" si="10"/>
        <v>11633.969775052161</v>
      </c>
      <c r="H35" s="4">
        <f t="shared" si="10"/>
        <v>10043.302743959837</v>
      </c>
    </row>
    <row r="37" spans="1:8" x14ac:dyDescent="0.25">
      <c r="A37" s="2" t="s">
        <v>17</v>
      </c>
    </row>
    <row r="39" spans="1:8" x14ac:dyDescent="0.25">
      <c r="A39" t="s">
        <v>18</v>
      </c>
    </row>
    <row r="40" spans="1:8" x14ac:dyDescent="0.25">
      <c r="A40" t="s">
        <v>19</v>
      </c>
      <c r="B40" s="7">
        <f>(B11)/B29*100</f>
        <v>154.10568479433061</v>
      </c>
      <c r="C40" s="7">
        <f t="shared" ref="C40:H40" si="12">(C11)/C29*100</f>
        <v>193.50622872787491</v>
      </c>
      <c r="D40" s="7">
        <f t="shared" si="12"/>
        <v>92.706585123026599</v>
      </c>
      <c r="E40" s="7">
        <f t="shared" si="12"/>
        <v>79.23152192057043</v>
      </c>
      <c r="F40" s="7">
        <f t="shared" si="12"/>
        <v>258.4425129753302</v>
      </c>
      <c r="G40" s="7">
        <f t="shared" si="12"/>
        <v>118.7178711823405</v>
      </c>
      <c r="H40" s="7">
        <f t="shared" si="12"/>
        <v>92.623652233441717</v>
      </c>
    </row>
    <row r="41" spans="1:8" x14ac:dyDescent="0.25">
      <c r="A41" t="s">
        <v>20</v>
      </c>
      <c r="B41" s="7">
        <f>(B12)/B29*100</f>
        <v>154.10568479433061</v>
      </c>
      <c r="C41" s="7">
        <f t="shared" ref="C41:H41" si="13">(C12)/C29*100</f>
        <v>193.50622872787491</v>
      </c>
      <c r="D41" s="7">
        <f t="shared" si="13"/>
        <v>92.706585123026599</v>
      </c>
      <c r="E41" s="7">
        <f t="shared" si="13"/>
        <v>79.23152192057043</v>
      </c>
      <c r="F41" s="7">
        <f t="shared" si="13"/>
        <v>258.4425129753302</v>
      </c>
      <c r="G41" s="7">
        <f t="shared" si="13"/>
        <v>118.7178711823405</v>
      </c>
      <c r="H41" s="7">
        <f t="shared" si="13"/>
        <v>92.623652233441717</v>
      </c>
    </row>
    <row r="43" spans="1:8" x14ac:dyDescent="0.25">
      <c r="A43" t="s">
        <v>21</v>
      </c>
    </row>
    <row r="44" spans="1:8" x14ac:dyDescent="0.25">
      <c r="A44" t="s">
        <v>22</v>
      </c>
      <c r="B44" s="7">
        <f>B12/B11*100</f>
        <v>100</v>
      </c>
      <c r="C44" s="7">
        <f t="shared" ref="C44:H44" si="14">C12/C11*100</f>
        <v>100</v>
      </c>
      <c r="D44" s="7">
        <f t="shared" ref="D44" si="15">D12/D11*100</f>
        <v>100</v>
      </c>
      <c r="E44" s="7">
        <f t="shared" si="14"/>
        <v>100</v>
      </c>
      <c r="F44" s="7">
        <f t="shared" si="14"/>
        <v>100</v>
      </c>
      <c r="G44" s="7">
        <f t="shared" si="14"/>
        <v>100</v>
      </c>
      <c r="H44" s="7">
        <f t="shared" si="14"/>
        <v>100</v>
      </c>
    </row>
    <row r="45" spans="1:8" x14ac:dyDescent="0.25">
      <c r="A45" t="s">
        <v>23</v>
      </c>
      <c r="B45" s="7">
        <f>B18/B17*100</f>
        <v>100</v>
      </c>
      <c r="C45" s="7">
        <f t="shared" ref="C45:H45" si="16">C18/C17*100</f>
        <v>100</v>
      </c>
      <c r="D45" s="7">
        <f t="shared" ref="D45" si="17">D18/D17*100</f>
        <v>100</v>
      </c>
      <c r="E45" s="7">
        <f t="shared" si="16"/>
        <v>100</v>
      </c>
      <c r="F45" s="7">
        <f t="shared" si="16"/>
        <v>100</v>
      </c>
      <c r="G45" s="7">
        <f t="shared" si="16"/>
        <v>100</v>
      </c>
      <c r="H45" s="7">
        <f t="shared" si="16"/>
        <v>100</v>
      </c>
    </row>
    <row r="46" spans="1:8" x14ac:dyDescent="0.25">
      <c r="A46" t="s">
        <v>24</v>
      </c>
      <c r="B46" s="7">
        <f>AVERAGE(B44:B45)</f>
        <v>100</v>
      </c>
      <c r="C46" s="7">
        <f t="shared" ref="C46:H46" si="18">AVERAGE(C44:C45)</f>
        <v>100</v>
      </c>
      <c r="D46" s="7">
        <f t="shared" ref="D46" si="19">AVERAGE(D44:D45)</f>
        <v>100</v>
      </c>
      <c r="E46" s="7">
        <f t="shared" si="18"/>
        <v>100</v>
      </c>
      <c r="F46" s="7">
        <f t="shared" si="18"/>
        <v>100</v>
      </c>
      <c r="G46" s="7">
        <f t="shared" si="18"/>
        <v>100</v>
      </c>
      <c r="H46" s="7">
        <f t="shared" si="18"/>
        <v>100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25</v>
      </c>
    </row>
    <row r="49" spans="1:8" x14ac:dyDescent="0.25">
      <c r="A49" t="s">
        <v>26</v>
      </c>
      <c r="B49" s="7">
        <f>(B12/B13)*100</f>
        <v>99.565104412062851</v>
      </c>
      <c r="C49" s="7">
        <f t="shared" ref="C49:H49" si="20">(C12/C13)*100</f>
        <v>99.019427284214927</v>
      </c>
      <c r="D49" s="7">
        <f t="shared" si="20"/>
        <v>101.03778337531486</v>
      </c>
      <c r="E49" s="7">
        <f t="shared" si="20"/>
        <v>100.92711572395565</v>
      </c>
      <c r="F49" s="7">
        <f t="shared" si="20"/>
        <v>101.35838172112024</v>
      </c>
      <c r="G49" s="7">
        <f t="shared" si="20"/>
        <v>100.82177709296354</v>
      </c>
      <c r="H49" s="7">
        <f t="shared" si="20"/>
        <v>105.55108608205954</v>
      </c>
    </row>
    <row r="50" spans="1:8" x14ac:dyDescent="0.25">
      <c r="A50" t="s">
        <v>27</v>
      </c>
      <c r="B50" s="7">
        <f>B18/B19*100</f>
        <v>25.536573939586727</v>
      </c>
      <c r="C50" s="7">
        <f t="shared" ref="C50:H50" si="21">C18/C19*100</f>
        <v>25.047163447191185</v>
      </c>
      <c r="D50" s="7">
        <f t="shared" ref="D50" si="22">D18/D19*100</f>
        <v>27.318779689974708</v>
      </c>
      <c r="E50" s="7">
        <f t="shared" si="21"/>
        <v>27.328973613408998</v>
      </c>
      <c r="F50" s="7">
        <f t="shared" si="21"/>
        <v>27.287127902277327</v>
      </c>
      <c r="G50" s="7">
        <f t="shared" si="21"/>
        <v>27.412512660725248</v>
      </c>
      <c r="H50" s="7">
        <f t="shared" si="21"/>
        <v>27.885880037312056</v>
      </c>
    </row>
    <row r="51" spans="1:8" x14ac:dyDescent="0.25">
      <c r="A51" t="s">
        <v>28</v>
      </c>
      <c r="B51" s="7">
        <f>(B49+B50)/2</f>
        <v>62.550839175824791</v>
      </c>
      <c r="C51" s="7">
        <f t="shared" ref="C51:H51" si="23">(C49+C50)/2</f>
        <v>62.033295365703054</v>
      </c>
      <c r="D51" s="7">
        <f t="shared" ref="D51" si="24">(D49+D50)/2</f>
        <v>64.178281532644789</v>
      </c>
      <c r="E51" s="7">
        <f t="shared" si="23"/>
        <v>64.128044668682321</v>
      </c>
      <c r="F51" s="7">
        <f t="shared" si="23"/>
        <v>64.322754811698786</v>
      </c>
      <c r="G51" s="7">
        <f t="shared" si="23"/>
        <v>64.117144876844392</v>
      </c>
      <c r="H51" s="7">
        <f t="shared" si="23"/>
        <v>66.718483059685795</v>
      </c>
    </row>
    <row r="53" spans="1:8" x14ac:dyDescent="0.25">
      <c r="A53" t="s">
        <v>58</v>
      </c>
    </row>
    <row r="54" spans="1:8" x14ac:dyDescent="0.25">
      <c r="A54" t="s">
        <v>29</v>
      </c>
      <c r="B54" s="7">
        <f>(B20/B18)*100</f>
        <v>100</v>
      </c>
      <c r="C54" s="7"/>
      <c r="D54" s="7"/>
      <c r="E54" s="7"/>
      <c r="F54" s="7"/>
      <c r="G54" s="7"/>
      <c r="H54" s="7"/>
    </row>
    <row r="56" spans="1:8" x14ac:dyDescent="0.25">
      <c r="A56" t="s">
        <v>30</v>
      </c>
    </row>
    <row r="57" spans="1:8" x14ac:dyDescent="0.25">
      <c r="A57" t="s">
        <v>31</v>
      </c>
      <c r="B57" s="7">
        <f>((B12/B10)-1)*100</f>
        <v>-1.5794185249405235</v>
      </c>
      <c r="C57" s="7">
        <f t="shared" ref="C57:H57" si="25">((C12/C10)-1)*100</f>
        <v>-1.4247834316466368</v>
      </c>
      <c r="D57" s="7">
        <f t="shared" ref="D57" si="26">((D12/D10)-1)*100</f>
        <v>4.6478398381684771</v>
      </c>
      <c r="E57" s="7">
        <f t="shared" si="25"/>
        <v>3.9460968538602037</v>
      </c>
      <c r="F57" s="7">
        <f t="shared" si="25"/>
        <v>6.7262434804732152</v>
      </c>
      <c r="G57" s="7">
        <f t="shared" si="25"/>
        <v>1.6571724495080264</v>
      </c>
      <c r="H57" s="7">
        <f t="shared" si="25"/>
        <v>15.185697563052036</v>
      </c>
    </row>
    <row r="58" spans="1:8" x14ac:dyDescent="0.25">
      <c r="A58" t="s">
        <v>32</v>
      </c>
      <c r="B58" s="7">
        <f>((B33/B32)-1)*100</f>
        <v>-4.540574295589761</v>
      </c>
      <c r="C58" s="7">
        <f t="shared" ref="C58:H58" si="27">(((C18/C27)/C16)-1)*100</f>
        <v>-33.700050699025965</v>
      </c>
      <c r="D58" s="7">
        <f t="shared" ref="D58" si="28">(((D18/D27)/D16)-1)*100</f>
        <v>-28.949142631690016</v>
      </c>
      <c r="E58" s="7">
        <f t="shared" si="27"/>
        <v>-29.192948365598468</v>
      </c>
      <c r="F58" s="7">
        <f t="shared" si="27"/>
        <v>-28.180128358705392</v>
      </c>
      <c r="G58" s="7">
        <f t="shared" si="27"/>
        <v>-35.578014781877179</v>
      </c>
      <c r="H58" s="7">
        <f t="shared" si="27"/>
        <v>-24.302556741850346</v>
      </c>
    </row>
    <row r="59" spans="1:8" x14ac:dyDescent="0.25">
      <c r="A59" t="s">
        <v>33</v>
      </c>
      <c r="B59" s="7">
        <f>((B35/B34)-1)*100</f>
        <v>-3.0086753464260041</v>
      </c>
      <c r="C59" s="7">
        <f>((C35/C34)-1)*100</f>
        <v>-4.6545588276569632</v>
      </c>
      <c r="D59" s="7">
        <f>((D35/D34)-1)*100</f>
        <v>-3.7515972406392817</v>
      </c>
      <c r="E59" s="7">
        <f t="shared" ref="E59:H59" si="29">((E35/E34)-1)*100</f>
        <v>-3.4343204968516394</v>
      </c>
      <c r="F59" s="7">
        <f t="shared" si="29"/>
        <v>-4.6045024948381919</v>
      </c>
      <c r="G59" s="7">
        <f t="shared" si="29"/>
        <v>-10.163969438525378</v>
      </c>
      <c r="H59" s="7">
        <f t="shared" si="29"/>
        <v>-6.8383588432843201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34</v>
      </c>
    </row>
    <row r="62" spans="1:8" x14ac:dyDescent="0.25">
      <c r="A62" t="s">
        <v>35</v>
      </c>
      <c r="B62" s="4">
        <f t="shared" ref="B62:H63" si="30">B17/B11</f>
        <v>18081.938261144609</v>
      </c>
      <c r="C62" s="4">
        <f t="shared" si="30"/>
        <v>18342.435393457745</v>
      </c>
      <c r="D62" s="4">
        <f t="shared" ref="D62" si="31">D17/D11</f>
        <v>17375.184882329479</v>
      </c>
      <c r="E62" s="4">
        <f t="shared" si="30"/>
        <v>17705.110417850319</v>
      </c>
      <c r="F62" s="4">
        <f t="shared" si="30"/>
        <v>16423.47471617152</v>
      </c>
      <c r="G62" s="4">
        <f t="shared" si="30"/>
        <v>17912.077432501275</v>
      </c>
      <c r="H62" s="4">
        <f t="shared" si="30"/>
        <v>15463.029379157428</v>
      </c>
    </row>
    <row r="63" spans="1:8" x14ac:dyDescent="0.25">
      <c r="A63" t="s">
        <v>36</v>
      </c>
      <c r="B63" s="4">
        <f t="shared" si="30"/>
        <v>18081.938261144609</v>
      </c>
      <c r="C63" s="4">
        <f t="shared" si="30"/>
        <v>18342.435393457745</v>
      </c>
      <c r="D63" s="4">
        <f t="shared" ref="D63" si="32">D18/D12</f>
        <v>17375.184882329479</v>
      </c>
      <c r="E63" s="4">
        <f t="shared" si="30"/>
        <v>17705.110417850319</v>
      </c>
      <c r="F63" s="4">
        <f t="shared" si="30"/>
        <v>16423.47471617152</v>
      </c>
      <c r="G63" s="4">
        <f t="shared" si="30"/>
        <v>17912.077432501275</v>
      </c>
      <c r="H63" s="4">
        <f t="shared" si="30"/>
        <v>15463.029379157428</v>
      </c>
    </row>
    <row r="64" spans="1:8" x14ac:dyDescent="0.25">
      <c r="A64" t="s">
        <v>37</v>
      </c>
      <c r="B64" s="4">
        <f>(B62/B63)*B46</f>
        <v>100</v>
      </c>
      <c r="C64" s="4">
        <f t="shared" ref="C64:H64" si="33">(C62/C63)*C46</f>
        <v>100</v>
      </c>
      <c r="D64" s="4">
        <f t="shared" ref="D64" si="34">(D62/D63)*D46</f>
        <v>100</v>
      </c>
      <c r="E64" s="4">
        <f t="shared" si="33"/>
        <v>100</v>
      </c>
      <c r="F64" s="4">
        <f t="shared" si="33"/>
        <v>100</v>
      </c>
      <c r="G64" s="4">
        <f t="shared" si="33"/>
        <v>100</v>
      </c>
      <c r="H64" s="4">
        <f t="shared" si="33"/>
        <v>100</v>
      </c>
    </row>
    <row r="65" spans="1:8" x14ac:dyDescent="0.25">
      <c r="B65" s="7"/>
      <c r="C65" s="7"/>
      <c r="D65" s="7"/>
      <c r="E65" s="7"/>
      <c r="F65" s="7"/>
    </row>
    <row r="66" spans="1:8" x14ac:dyDescent="0.25">
      <c r="A66" t="s">
        <v>38</v>
      </c>
      <c r="B66" s="7"/>
      <c r="C66" s="7"/>
      <c r="D66" s="7"/>
      <c r="E66" s="7"/>
      <c r="F66" s="7"/>
    </row>
    <row r="67" spans="1:8" x14ac:dyDescent="0.25">
      <c r="A67" t="s">
        <v>39</v>
      </c>
      <c r="B67" s="8">
        <f>(B24/B23)*100</f>
        <v>60.103526266589199</v>
      </c>
      <c r="C67" s="7"/>
      <c r="D67" s="7"/>
      <c r="E67" s="7"/>
      <c r="F67" s="7"/>
      <c r="G67" s="7"/>
      <c r="H67" s="7"/>
    </row>
    <row r="68" spans="1:8" x14ac:dyDescent="0.25">
      <c r="A68" t="s">
        <v>40</v>
      </c>
      <c r="B68" s="8">
        <f>(B18/B24)*100</f>
        <v>166.3795890385033</v>
      </c>
      <c r="C68" s="7"/>
      <c r="D68" s="7"/>
      <c r="E68" s="7"/>
      <c r="F68" s="7"/>
      <c r="G68" s="7"/>
      <c r="H68" s="7"/>
    </row>
    <row r="69" spans="1:8" ht="15.75" thickBot="1" x14ac:dyDescent="0.3">
      <c r="A69" s="9"/>
      <c r="B69" s="9"/>
      <c r="C69" s="9"/>
      <c r="D69" s="9"/>
      <c r="E69" s="9"/>
      <c r="F69" s="9"/>
      <c r="G69" s="9"/>
      <c r="H69" s="9"/>
    </row>
    <row r="70" spans="1:8" ht="15.75" thickTop="1" x14ac:dyDescent="0.25"/>
    <row r="71" spans="1:8" x14ac:dyDescent="0.25">
      <c r="A71" s="12" t="s">
        <v>45</v>
      </c>
    </row>
    <row r="72" spans="1:8" x14ac:dyDescent="0.25">
      <c r="A72" t="s">
        <v>164</v>
      </c>
    </row>
    <row r="73" spans="1:8" x14ac:dyDescent="0.25">
      <c r="A73" t="s">
        <v>82</v>
      </c>
      <c r="B73" s="10"/>
      <c r="C73" s="10"/>
      <c r="D73" s="10"/>
      <c r="E73" s="10"/>
    </row>
    <row r="74" spans="1:8" x14ac:dyDescent="0.25">
      <c r="A74" t="s">
        <v>83</v>
      </c>
    </row>
    <row r="77" spans="1:8" x14ac:dyDescent="0.25">
      <c r="A77" t="s">
        <v>70</v>
      </c>
    </row>
    <row r="78" spans="1:8" x14ac:dyDescent="0.25">
      <c r="A78" s="19" t="s">
        <v>71</v>
      </c>
    </row>
    <row r="79" spans="1:8" x14ac:dyDescent="0.25">
      <c r="A79" s="19" t="s">
        <v>72</v>
      </c>
    </row>
    <row r="80" spans="1:8" x14ac:dyDescent="0.25">
      <c r="A80" s="19" t="s">
        <v>73</v>
      </c>
    </row>
    <row r="83" spans="1:1" x14ac:dyDescent="0.25">
      <c r="A83" s="19" t="s">
        <v>165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"/>
  <sheetViews>
    <sheetView topLeftCell="A25" workbookViewId="0">
      <selection activeCell="C54" sqref="C54:H54"/>
    </sheetView>
  </sheetViews>
  <sheetFormatPr baseColWidth="10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38" t="s">
        <v>98</v>
      </c>
      <c r="B2" s="38"/>
      <c r="C2" s="38"/>
      <c r="D2" s="38"/>
      <c r="E2" s="38"/>
      <c r="F2" s="38"/>
      <c r="G2" s="38"/>
      <c r="H2" s="38"/>
    </row>
    <row r="4" spans="1:8" x14ac:dyDescent="0.25">
      <c r="A4" s="33" t="s">
        <v>0</v>
      </c>
      <c r="B4" s="35" t="s">
        <v>1</v>
      </c>
      <c r="C4" s="37" t="s">
        <v>2</v>
      </c>
      <c r="D4" s="37"/>
      <c r="E4" s="37"/>
      <c r="F4" s="37"/>
      <c r="G4" s="37"/>
      <c r="H4" s="37"/>
    </row>
    <row r="5" spans="1:8" ht="15.75" thickBot="1" x14ac:dyDescent="0.3">
      <c r="A5" s="34"/>
      <c r="B5" s="36"/>
      <c r="C5" s="1" t="s">
        <v>3</v>
      </c>
      <c r="D5" s="1" t="s">
        <v>59</v>
      </c>
      <c r="E5" s="1" t="s">
        <v>60</v>
      </c>
      <c r="F5" s="1" t="s">
        <v>61</v>
      </c>
      <c r="G5" s="1" t="s">
        <v>4</v>
      </c>
      <c r="H5" s="1" t="s">
        <v>5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50</v>
      </c>
      <c r="B10" s="13">
        <f>619975</f>
        <v>619975</v>
      </c>
      <c r="C10" s="13">
        <v>472234</v>
      </c>
      <c r="D10" s="13">
        <f>E10+F10</f>
        <v>124293</v>
      </c>
      <c r="E10" s="13">
        <v>92849</v>
      </c>
      <c r="F10" s="13">
        <v>31444</v>
      </c>
      <c r="G10" s="13">
        <v>3862</v>
      </c>
      <c r="H10" s="13">
        <v>9397</v>
      </c>
    </row>
    <row r="11" spans="1:8" x14ac:dyDescent="0.25">
      <c r="A11" s="3" t="s">
        <v>99</v>
      </c>
      <c r="B11" s="4">
        <f>C11+D11+G11+H11</f>
        <v>614345</v>
      </c>
      <c r="C11" s="4">
        <v>467973</v>
      </c>
      <c r="D11" s="13">
        <f t="shared" ref="D11:D12" si="0">E11+F11</f>
        <v>131499</v>
      </c>
      <c r="E11" s="4">
        <v>97027</v>
      </c>
      <c r="F11" s="4">
        <v>34472</v>
      </c>
      <c r="G11" s="4">
        <v>3926</v>
      </c>
      <c r="H11" s="4">
        <v>10947</v>
      </c>
    </row>
    <row r="12" spans="1:8" x14ac:dyDescent="0.25">
      <c r="A12" s="3" t="s">
        <v>100</v>
      </c>
      <c r="B12" s="4">
        <f t="shared" ref="B12" si="1">C12+D12+G12+H12</f>
        <v>614345</v>
      </c>
      <c r="C12" s="4">
        <v>467973</v>
      </c>
      <c r="D12" s="13">
        <f t="shared" si="0"/>
        <v>131499</v>
      </c>
      <c r="E12" s="4">
        <v>97027</v>
      </c>
      <c r="F12" s="4">
        <v>34472</v>
      </c>
      <c r="G12" s="4">
        <v>3926</v>
      </c>
      <c r="H12" s="4">
        <v>10947</v>
      </c>
    </row>
    <row r="13" spans="1:8" x14ac:dyDescent="0.25">
      <c r="A13" s="3" t="s">
        <v>77</v>
      </c>
      <c r="B13" s="4">
        <f>C13+D13+G13+H13</f>
        <v>612848.25</v>
      </c>
      <c r="C13" s="4">
        <v>469674.5</v>
      </c>
      <c r="D13" s="13">
        <v>129025</v>
      </c>
      <c r="E13" s="4">
        <v>95915.75</v>
      </c>
      <c r="F13" s="4">
        <v>33109.25</v>
      </c>
      <c r="G13" s="4">
        <v>3894</v>
      </c>
      <c r="H13" s="4">
        <v>10254.75</v>
      </c>
    </row>
    <row r="15" spans="1:8" x14ac:dyDescent="0.25">
      <c r="A15" s="5" t="s">
        <v>9</v>
      </c>
    </row>
    <row r="16" spans="1:8" x14ac:dyDescent="0.25">
      <c r="A16" s="3" t="s">
        <v>50</v>
      </c>
      <c r="B16" s="4">
        <f>C16+D16+G16+H16</f>
        <v>10501287392</v>
      </c>
      <c r="C16" s="13">
        <v>8238816477</v>
      </c>
      <c r="D16" s="13">
        <f>E16+F16</f>
        <v>2048913450</v>
      </c>
      <c r="E16" s="13">
        <v>1557948615</v>
      </c>
      <c r="F16" s="13">
        <v>490964835</v>
      </c>
      <c r="G16" s="13">
        <v>69167658</v>
      </c>
      <c r="H16" s="13">
        <v>144389807</v>
      </c>
    </row>
    <row r="17" spans="1:9" x14ac:dyDescent="0.25">
      <c r="A17" s="3" t="s">
        <v>99</v>
      </c>
      <c r="B17" s="4">
        <f>C17+D17+G17+H17</f>
        <v>11065666971</v>
      </c>
      <c r="C17" s="4">
        <v>8576624988</v>
      </c>
      <c r="D17" s="13">
        <f t="shared" ref="D17:D18" si="2">E17+F17</f>
        <v>2249330724</v>
      </c>
      <c r="E17" s="4">
        <v>1704751692</v>
      </c>
      <c r="F17" s="4">
        <v>544579032</v>
      </c>
      <c r="G17" s="4">
        <v>70518002</v>
      </c>
      <c r="H17" s="4">
        <v>169193257</v>
      </c>
    </row>
    <row r="18" spans="1:9" x14ac:dyDescent="0.25">
      <c r="A18" s="3" t="s">
        <v>100</v>
      </c>
      <c r="B18" s="4">
        <f t="shared" ref="B18" si="3">C18+D18+G18+H18</f>
        <v>11065666971</v>
      </c>
      <c r="C18" s="4">
        <v>8576624988</v>
      </c>
      <c r="D18" s="13">
        <f t="shared" si="2"/>
        <v>2249330724</v>
      </c>
      <c r="E18" s="4">
        <v>1704751692</v>
      </c>
      <c r="F18" s="4">
        <v>544579032</v>
      </c>
      <c r="G18" s="4">
        <v>70518002</v>
      </c>
      <c r="H18" s="4">
        <v>169193257</v>
      </c>
    </row>
    <row r="19" spans="1:9" x14ac:dyDescent="0.25">
      <c r="A19" s="3" t="s">
        <v>77</v>
      </c>
      <c r="B19" s="4">
        <f>C19+D19+G19+H19</f>
        <v>43205840220</v>
      </c>
      <c r="C19" s="4">
        <v>34057741125</v>
      </c>
      <c r="D19" s="13">
        <v>8291360843</v>
      </c>
      <c r="E19" s="4">
        <v>6271524274</v>
      </c>
      <c r="F19" s="4">
        <v>2019836569</v>
      </c>
      <c r="G19" s="4">
        <v>256535462</v>
      </c>
      <c r="H19" s="4">
        <v>600202790</v>
      </c>
      <c r="I19" s="6"/>
    </row>
    <row r="20" spans="1:9" x14ac:dyDescent="0.25">
      <c r="A20" s="3" t="s">
        <v>101</v>
      </c>
      <c r="B20" s="13">
        <f>C20+D20+G20+H20</f>
        <v>11065666971</v>
      </c>
      <c r="C20" s="13">
        <f>C18</f>
        <v>8576624988</v>
      </c>
      <c r="D20" s="13">
        <f t="shared" ref="D20:H20" si="4">D18</f>
        <v>2249330724</v>
      </c>
      <c r="E20" s="13">
        <f t="shared" si="4"/>
        <v>1704751692</v>
      </c>
      <c r="F20" s="13">
        <f t="shared" si="4"/>
        <v>544579032</v>
      </c>
      <c r="G20" s="13">
        <f t="shared" si="4"/>
        <v>70518002</v>
      </c>
      <c r="H20" s="13">
        <f t="shared" si="4"/>
        <v>169193257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10</v>
      </c>
      <c r="B22" s="4"/>
      <c r="C22" s="4"/>
      <c r="D22" s="4"/>
      <c r="E22" s="4"/>
      <c r="F22" s="4"/>
    </row>
    <row r="23" spans="1:9" x14ac:dyDescent="0.25">
      <c r="A23" s="3" t="s">
        <v>99</v>
      </c>
      <c r="B23" s="13">
        <f>B17</f>
        <v>11065666971</v>
      </c>
      <c r="I23" s="11"/>
    </row>
    <row r="24" spans="1:9" x14ac:dyDescent="0.25">
      <c r="A24" s="3" t="s">
        <v>100</v>
      </c>
      <c r="B24" s="13">
        <v>17661095899</v>
      </c>
    </row>
    <row r="26" spans="1:9" x14ac:dyDescent="0.25">
      <c r="A26" t="s">
        <v>11</v>
      </c>
    </row>
    <row r="27" spans="1:9" x14ac:dyDescent="0.25">
      <c r="A27" s="3" t="s">
        <v>51</v>
      </c>
      <c r="B27" s="14">
        <v>1.4880743485666665</v>
      </c>
      <c r="C27" s="14">
        <v>1.4880743485666665</v>
      </c>
      <c r="D27" s="14">
        <v>1.4880743485666665</v>
      </c>
      <c r="E27" s="14">
        <v>1.4880743485666665</v>
      </c>
      <c r="F27" s="14">
        <v>1.4880743485666665</v>
      </c>
      <c r="G27" s="14">
        <v>1.4880743485666665</v>
      </c>
      <c r="H27" s="14">
        <v>1.4880743485666665</v>
      </c>
    </row>
    <row r="28" spans="1:9" x14ac:dyDescent="0.25">
      <c r="A28" s="3" t="s">
        <v>102</v>
      </c>
      <c r="B28" s="14">
        <v>1.56</v>
      </c>
      <c r="C28" s="14">
        <v>1.56</v>
      </c>
      <c r="D28" s="14">
        <v>1.56</v>
      </c>
      <c r="E28" s="14">
        <v>1.56</v>
      </c>
      <c r="F28" s="14">
        <v>1.56</v>
      </c>
      <c r="G28" s="14">
        <v>1.56</v>
      </c>
      <c r="H28" s="14">
        <v>1.56</v>
      </c>
    </row>
    <row r="29" spans="1:9" x14ac:dyDescent="0.25">
      <c r="A29" s="3" t="s">
        <v>13</v>
      </c>
      <c r="B29" s="4">
        <f>+C29+D29+G29+H29</f>
        <v>395951</v>
      </c>
      <c r="C29" s="4">
        <v>240338</v>
      </c>
      <c r="D29" s="4">
        <v>140620</v>
      </c>
      <c r="E29" s="18">
        <v>122179.90725591133</v>
      </c>
      <c r="F29" s="18">
        <v>12985.092744088663</v>
      </c>
      <c r="G29" s="4">
        <v>3307</v>
      </c>
      <c r="H29" s="4">
        <v>11686</v>
      </c>
    </row>
    <row r="31" spans="1:9" x14ac:dyDescent="0.25">
      <c r="A31" s="3" t="s">
        <v>14</v>
      </c>
    </row>
    <row r="32" spans="1:9" x14ac:dyDescent="0.25">
      <c r="A32" s="3" t="s">
        <v>52</v>
      </c>
      <c r="B32" s="4">
        <f>B16/B27</f>
        <v>7056964191.4162302</v>
      </c>
      <c r="C32" s="4">
        <f t="shared" ref="C32:H32" si="5">C16/C27</f>
        <v>5536562393.495822</v>
      </c>
      <c r="D32" s="4">
        <f t="shared" ref="D32" si="6">D16/D27</f>
        <v>1376889166.8440769</v>
      </c>
      <c r="E32" s="4">
        <f t="shared" si="5"/>
        <v>1046956166.202742</v>
      </c>
      <c r="F32" s="4">
        <f t="shared" si="5"/>
        <v>329933000.64133489</v>
      </c>
      <c r="G32" s="4">
        <f t="shared" si="5"/>
        <v>46481318.669744715</v>
      </c>
      <c r="H32" s="4">
        <f t="shared" si="5"/>
        <v>97031312.406586558</v>
      </c>
    </row>
    <row r="33" spans="1:8" x14ac:dyDescent="0.25">
      <c r="A33" s="3" t="s">
        <v>103</v>
      </c>
      <c r="B33" s="4">
        <f>B18/B28</f>
        <v>7093376263.4615383</v>
      </c>
      <c r="C33" s="4">
        <f t="shared" ref="C33:H33" si="7">C18/C28</f>
        <v>5497836530.7692308</v>
      </c>
      <c r="D33" s="4">
        <f t="shared" ref="D33" si="8">D18/D28</f>
        <v>1441878669.2307692</v>
      </c>
      <c r="E33" s="4">
        <f t="shared" si="7"/>
        <v>1092789546.153846</v>
      </c>
      <c r="F33" s="4">
        <f t="shared" si="7"/>
        <v>349089123.07692307</v>
      </c>
      <c r="G33" s="4">
        <f t="shared" si="7"/>
        <v>45203847.435897432</v>
      </c>
      <c r="H33" s="4">
        <f t="shared" si="7"/>
        <v>108457216.02564102</v>
      </c>
    </row>
    <row r="34" spans="1:8" x14ac:dyDescent="0.25">
      <c r="A34" s="3" t="s">
        <v>53</v>
      </c>
      <c r="B34" s="13">
        <f>B32/B10</f>
        <v>11382.659286932909</v>
      </c>
      <c r="C34" s="13">
        <f t="shared" ref="C34:H34" si="9">C32/C10</f>
        <v>11724.192653421444</v>
      </c>
      <c r="D34" s="13">
        <f t="shared" ref="D34" si="10">D32/D10</f>
        <v>11077.769197332729</v>
      </c>
      <c r="E34" s="13">
        <f t="shared" si="9"/>
        <v>11275.901368918803</v>
      </c>
      <c r="F34" s="13">
        <f t="shared" si="9"/>
        <v>10492.71723194679</v>
      </c>
      <c r="G34" s="13">
        <f t="shared" si="9"/>
        <v>12035.556361922505</v>
      </c>
      <c r="H34" s="13">
        <f t="shared" si="9"/>
        <v>10325.77550352097</v>
      </c>
    </row>
    <row r="35" spans="1:8" x14ac:dyDescent="0.25">
      <c r="A35" s="3" t="s">
        <v>104</v>
      </c>
      <c r="B35" s="4">
        <f>B33/B12</f>
        <v>11546.242361314145</v>
      </c>
      <c r="C35" s="4">
        <f t="shared" ref="C35:H35" si="11">C33/C12</f>
        <v>11748.191734927508</v>
      </c>
      <c r="D35" s="4">
        <f t="shared" ref="D35" si="12">D33/D12</f>
        <v>10964.940183809529</v>
      </c>
      <c r="E35" s="4">
        <f t="shared" si="11"/>
        <v>11262.736621289394</v>
      </c>
      <c r="F35" s="4">
        <f t="shared" si="11"/>
        <v>10126.744113394148</v>
      </c>
      <c r="G35" s="4">
        <f t="shared" si="11"/>
        <v>11513.97030970388</v>
      </c>
      <c r="H35" s="4">
        <f t="shared" si="11"/>
        <v>9907.4829657112477</v>
      </c>
    </row>
    <row r="37" spans="1:8" x14ac:dyDescent="0.25">
      <c r="A37" s="2" t="s">
        <v>17</v>
      </c>
    </row>
    <row r="39" spans="1:8" x14ac:dyDescent="0.25">
      <c r="A39" t="s">
        <v>18</v>
      </c>
    </row>
    <row r="40" spans="1:8" x14ac:dyDescent="0.25">
      <c r="A40" t="s">
        <v>19</v>
      </c>
      <c r="B40" s="7">
        <f>(B11)/B29*100</f>
        <v>155.15682496066432</v>
      </c>
      <c r="C40" s="7">
        <f t="shared" ref="C40:H40" si="13">(C11)/C29*100</f>
        <v>194.71452704108381</v>
      </c>
      <c r="D40" s="7">
        <f t="shared" si="13"/>
        <v>93.513724932442045</v>
      </c>
      <c r="E40" s="7">
        <f t="shared" si="13"/>
        <v>79.413221190921817</v>
      </c>
      <c r="F40" s="7">
        <f t="shared" si="13"/>
        <v>265.47365259052958</v>
      </c>
      <c r="G40" s="7">
        <f t="shared" si="13"/>
        <v>118.7178711823405</v>
      </c>
      <c r="H40" s="7">
        <f t="shared" si="13"/>
        <v>93.676193736094476</v>
      </c>
    </row>
    <row r="41" spans="1:8" x14ac:dyDescent="0.25">
      <c r="A41" t="s">
        <v>20</v>
      </c>
      <c r="B41" s="7">
        <f>(B12)/B29*100</f>
        <v>155.15682496066432</v>
      </c>
      <c r="C41" s="7">
        <f t="shared" ref="C41:H41" si="14">(C12)/C29*100</f>
        <v>194.71452704108381</v>
      </c>
      <c r="D41" s="7">
        <f t="shared" si="14"/>
        <v>93.513724932442045</v>
      </c>
      <c r="E41" s="7">
        <f t="shared" si="14"/>
        <v>79.413221190921817</v>
      </c>
      <c r="F41" s="7">
        <f t="shared" si="14"/>
        <v>265.47365259052958</v>
      </c>
      <c r="G41" s="7">
        <f t="shared" si="14"/>
        <v>118.7178711823405</v>
      </c>
      <c r="H41" s="7">
        <f t="shared" si="14"/>
        <v>93.676193736094476</v>
      </c>
    </row>
    <row r="43" spans="1:8" x14ac:dyDescent="0.25">
      <c r="A43" t="s">
        <v>21</v>
      </c>
    </row>
    <row r="44" spans="1:8" x14ac:dyDescent="0.25">
      <c r="A44" t="s">
        <v>22</v>
      </c>
      <c r="B44" s="7">
        <f>B12/B11*100</f>
        <v>100</v>
      </c>
      <c r="C44" s="7">
        <f t="shared" ref="C44:H44" si="15">C12/C11*100</f>
        <v>100</v>
      </c>
      <c r="D44" s="7">
        <f t="shared" ref="D44" si="16">D12/D11*100</f>
        <v>100</v>
      </c>
      <c r="E44" s="7">
        <f t="shared" si="15"/>
        <v>100</v>
      </c>
      <c r="F44" s="7">
        <f t="shared" si="15"/>
        <v>100</v>
      </c>
      <c r="G44" s="7">
        <f t="shared" si="15"/>
        <v>100</v>
      </c>
      <c r="H44" s="7">
        <f t="shared" si="15"/>
        <v>100</v>
      </c>
    </row>
    <row r="45" spans="1:8" x14ac:dyDescent="0.25">
      <c r="A45" t="s">
        <v>23</v>
      </c>
      <c r="B45" s="7">
        <f>B18/B17*100</f>
        <v>100</v>
      </c>
      <c r="C45" s="7">
        <f t="shared" ref="C45:H45" si="17">C18/C17*100</f>
        <v>100</v>
      </c>
      <c r="D45" s="7">
        <f t="shared" ref="D45" si="18">D18/D17*100</f>
        <v>100</v>
      </c>
      <c r="E45" s="7">
        <f t="shared" si="17"/>
        <v>100</v>
      </c>
      <c r="F45" s="7">
        <f t="shared" si="17"/>
        <v>100</v>
      </c>
      <c r="G45" s="7">
        <f t="shared" si="17"/>
        <v>100</v>
      </c>
      <c r="H45" s="7">
        <f t="shared" si="17"/>
        <v>100</v>
      </c>
    </row>
    <row r="46" spans="1:8" x14ac:dyDescent="0.25">
      <c r="A46" t="s">
        <v>24</v>
      </c>
      <c r="B46" s="7">
        <f>AVERAGE(B44:B45)</f>
        <v>100</v>
      </c>
      <c r="C46" s="7">
        <f t="shared" ref="C46:H46" si="19">AVERAGE(C44:C45)</f>
        <v>100</v>
      </c>
      <c r="D46" s="7">
        <f t="shared" ref="D46" si="20">AVERAGE(D44:D45)</f>
        <v>100</v>
      </c>
      <c r="E46" s="7">
        <f t="shared" si="19"/>
        <v>100</v>
      </c>
      <c r="F46" s="7">
        <f t="shared" si="19"/>
        <v>100</v>
      </c>
      <c r="G46" s="7">
        <f t="shared" si="19"/>
        <v>100</v>
      </c>
      <c r="H46" s="7">
        <f t="shared" si="19"/>
        <v>100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25</v>
      </c>
    </row>
    <row r="49" spans="1:8" x14ac:dyDescent="0.25">
      <c r="A49" t="s">
        <v>26</v>
      </c>
      <c r="B49" s="7">
        <f>(B12/B13)*100</f>
        <v>100.24422848559982</v>
      </c>
      <c r="C49" s="7">
        <f t="shared" ref="C49:H49" si="21">(C12/C13)*100</f>
        <v>99.637727830657184</v>
      </c>
      <c r="D49" s="7">
        <f t="shared" si="21"/>
        <v>101.91745785700445</v>
      </c>
      <c r="E49" s="7">
        <f t="shared" si="21"/>
        <v>101.15856884818186</v>
      </c>
      <c r="F49" s="7">
        <f t="shared" si="21"/>
        <v>104.11591926727426</v>
      </c>
      <c r="G49" s="7">
        <f t="shared" si="21"/>
        <v>100.82177709296354</v>
      </c>
      <c r="H49" s="7">
        <f t="shared" si="21"/>
        <v>106.75053024208295</v>
      </c>
    </row>
    <row r="50" spans="1:8" x14ac:dyDescent="0.25">
      <c r="A50" t="s">
        <v>27</v>
      </c>
      <c r="B50" s="7">
        <f>B18/B19*100</f>
        <v>25.611507413476243</v>
      </c>
      <c r="C50" s="7">
        <f t="shared" ref="C50:H50" si="22">C18/C19*100</f>
        <v>25.182600797045669</v>
      </c>
      <c r="D50" s="7">
        <f t="shared" ref="D50" si="23">D18/D19*100</f>
        <v>27.128607312984123</v>
      </c>
      <c r="E50" s="7">
        <f t="shared" si="22"/>
        <v>27.182413995707993</v>
      </c>
      <c r="F50" s="7">
        <f t="shared" si="22"/>
        <v>26.961539381852827</v>
      </c>
      <c r="G50" s="7">
        <f t="shared" si="22"/>
        <v>27.488598048093639</v>
      </c>
      <c r="H50" s="7">
        <f t="shared" si="22"/>
        <v>28.189348636649957</v>
      </c>
    </row>
    <row r="51" spans="1:8" x14ac:dyDescent="0.25">
      <c r="A51" t="s">
        <v>28</v>
      </c>
      <c r="B51" s="7">
        <f>(B49+B50)/2</f>
        <v>62.927867949538033</v>
      </c>
      <c r="C51" s="7">
        <f t="shared" ref="C51:H51" si="24">(C49+C50)/2</f>
        <v>62.410164313851425</v>
      </c>
      <c r="D51" s="7">
        <f t="shared" ref="D51" si="25">(D49+D50)/2</f>
        <v>64.523032584994283</v>
      </c>
      <c r="E51" s="7">
        <f t="shared" si="24"/>
        <v>64.170491421944931</v>
      </c>
      <c r="F51" s="7">
        <f t="shared" si="24"/>
        <v>65.538729324563548</v>
      </c>
      <c r="G51" s="7">
        <f t="shared" si="24"/>
        <v>64.155187570528597</v>
      </c>
      <c r="H51" s="7">
        <f t="shared" si="24"/>
        <v>67.469939439366456</v>
      </c>
    </row>
    <row r="53" spans="1:8" x14ac:dyDescent="0.25">
      <c r="A53" t="s">
        <v>58</v>
      </c>
    </row>
    <row r="54" spans="1:8" x14ac:dyDescent="0.25">
      <c r="A54" t="s">
        <v>29</v>
      </c>
      <c r="B54" s="7">
        <f>(B20/B18)*100</f>
        <v>100</v>
      </c>
      <c r="C54" s="7"/>
      <c r="D54" s="7"/>
      <c r="E54" s="7"/>
      <c r="F54" s="7"/>
      <c r="G54" s="7"/>
      <c r="H54" s="7"/>
    </row>
    <row r="56" spans="1:8" x14ac:dyDescent="0.25">
      <c r="A56" t="s">
        <v>30</v>
      </c>
    </row>
    <row r="57" spans="1:8" x14ac:dyDescent="0.25">
      <c r="A57" t="s">
        <v>31</v>
      </c>
      <c r="B57" s="7">
        <f>((B12/B10)-1)*100</f>
        <v>-0.90810113311020624</v>
      </c>
      <c r="C57" s="7">
        <f t="shared" ref="C57:H57" si="26">((C12/C10)-1)*100</f>
        <v>-0.90230690716890383</v>
      </c>
      <c r="D57" s="7">
        <f t="shared" ref="D57" si="27">((D12/D10)-1)*100</f>
        <v>5.7975911756896981</v>
      </c>
      <c r="E57" s="7">
        <f t="shared" si="26"/>
        <v>4.4997792114077617</v>
      </c>
      <c r="F57" s="7">
        <f t="shared" si="26"/>
        <v>9.6298180893016116</v>
      </c>
      <c r="G57" s="7">
        <f t="shared" si="26"/>
        <v>1.6571724495080264</v>
      </c>
      <c r="H57" s="7">
        <f t="shared" si="26"/>
        <v>16.494625944450348</v>
      </c>
    </row>
    <row r="58" spans="1:8" x14ac:dyDescent="0.25">
      <c r="A58" t="s">
        <v>32</v>
      </c>
      <c r="B58" s="7">
        <f>((B33/B32)-1)*100</f>
        <v>0.51597359796153874</v>
      </c>
      <c r="C58" s="7">
        <f t="shared" ref="C58:H58" si="28">(((C18/C27)/C16)-1)*100</f>
        <v>-30.043679019947767</v>
      </c>
      <c r="D58" s="7">
        <f t="shared" ref="D58" si="29">(((D18/D27)/D16)-1)*100</f>
        <v>-26.22570437954349</v>
      </c>
      <c r="E58" s="7">
        <f t="shared" si="28"/>
        <v>-26.466816184760145</v>
      </c>
      <c r="F58" s="7">
        <f t="shared" si="28"/>
        <v>-25.460599068085866</v>
      </c>
      <c r="G58" s="7">
        <f t="shared" si="28"/>
        <v>-31.487108358898908</v>
      </c>
      <c r="H58" s="7">
        <f t="shared" si="28"/>
        <v>-21.255199967015194</v>
      </c>
    </row>
    <row r="59" spans="1:8" x14ac:dyDescent="0.25">
      <c r="A59" t="s">
        <v>33</v>
      </c>
      <c r="B59" s="7">
        <f>((B35/B34)-1)*100</f>
        <v>1.4371252820421843</v>
      </c>
      <c r="C59" s="7">
        <f>((C35/C34)-1)*100</f>
        <v>0.20469709271675463</v>
      </c>
      <c r="D59" s="7">
        <f>((D35/D34)-1)*100</f>
        <v>-1.0185174606306746</v>
      </c>
      <c r="E59" s="7">
        <f t="shared" ref="E59:H59" si="30">((E35/E34)-1)*100</f>
        <v>-0.11675117756614339</v>
      </c>
      <c r="F59" s="7">
        <f t="shared" si="30"/>
        <v>-3.487877453119359</v>
      </c>
      <c r="G59" s="7">
        <f t="shared" si="30"/>
        <v>-4.333709523132578</v>
      </c>
      <c r="H59" s="7">
        <f t="shared" si="30"/>
        <v>-4.0509551816915845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34</v>
      </c>
    </row>
    <row r="62" spans="1:8" x14ac:dyDescent="0.25">
      <c r="A62" t="s">
        <v>35</v>
      </c>
      <c r="B62" s="4">
        <f t="shared" ref="B62:H63" si="31">B17/B11</f>
        <v>18012.138083650065</v>
      </c>
      <c r="C62" s="4">
        <f t="shared" si="31"/>
        <v>18327.179106486914</v>
      </c>
      <c r="D62" s="4">
        <f t="shared" ref="D62" si="32">D17/D11</f>
        <v>17105.306686742864</v>
      </c>
      <c r="E62" s="4">
        <f t="shared" si="31"/>
        <v>17569.869129211456</v>
      </c>
      <c r="F62" s="4">
        <f t="shared" si="31"/>
        <v>15797.720816894871</v>
      </c>
      <c r="G62" s="4">
        <f t="shared" si="31"/>
        <v>17961.793683138054</v>
      </c>
      <c r="H62" s="4">
        <f t="shared" si="31"/>
        <v>15455.673426509546</v>
      </c>
    </row>
    <row r="63" spans="1:8" x14ac:dyDescent="0.25">
      <c r="A63" t="s">
        <v>36</v>
      </c>
      <c r="B63" s="4">
        <f t="shared" si="31"/>
        <v>18012.138083650065</v>
      </c>
      <c r="C63" s="4">
        <f t="shared" si="31"/>
        <v>18327.179106486914</v>
      </c>
      <c r="D63" s="4">
        <f t="shared" ref="D63" si="33">D18/D12</f>
        <v>17105.306686742864</v>
      </c>
      <c r="E63" s="4">
        <f t="shared" si="31"/>
        <v>17569.869129211456</v>
      </c>
      <c r="F63" s="4">
        <f t="shared" si="31"/>
        <v>15797.720816894871</v>
      </c>
      <c r="G63" s="4">
        <f t="shared" si="31"/>
        <v>17961.793683138054</v>
      </c>
      <c r="H63" s="4">
        <f t="shared" si="31"/>
        <v>15455.673426509546</v>
      </c>
    </row>
    <row r="64" spans="1:8" x14ac:dyDescent="0.25">
      <c r="A64" t="s">
        <v>37</v>
      </c>
      <c r="B64" s="4">
        <f>(B62/B63)*B46</f>
        <v>100</v>
      </c>
      <c r="C64" s="4">
        <f t="shared" ref="C64:H64" si="34">(C62/C63)*C46</f>
        <v>100</v>
      </c>
      <c r="D64" s="4">
        <f t="shared" ref="D64" si="35">(D62/D63)*D46</f>
        <v>100</v>
      </c>
      <c r="E64" s="4">
        <f t="shared" si="34"/>
        <v>100</v>
      </c>
      <c r="F64" s="4">
        <f t="shared" si="34"/>
        <v>100</v>
      </c>
      <c r="G64" s="4">
        <f t="shared" si="34"/>
        <v>100</v>
      </c>
      <c r="H64" s="4">
        <f t="shared" si="34"/>
        <v>100</v>
      </c>
    </row>
    <row r="65" spans="1:8" x14ac:dyDescent="0.25">
      <c r="B65" s="7"/>
      <c r="C65" s="7"/>
      <c r="D65" s="7"/>
      <c r="E65" s="7"/>
      <c r="F65" s="7"/>
    </row>
    <row r="66" spans="1:8" x14ac:dyDescent="0.25">
      <c r="A66" t="s">
        <v>38</v>
      </c>
      <c r="B66" s="7"/>
      <c r="C66" s="7"/>
      <c r="D66" s="7"/>
      <c r="E66" s="7"/>
      <c r="F66" s="7"/>
    </row>
    <row r="67" spans="1:8" x14ac:dyDescent="0.25">
      <c r="A67" t="s">
        <v>39</v>
      </c>
      <c r="B67" s="8">
        <f>(B24/B23)*100</f>
        <v>159.60263349045985</v>
      </c>
      <c r="C67" s="7"/>
      <c r="D67" s="7"/>
      <c r="E67" s="7"/>
      <c r="F67" s="7"/>
      <c r="G67" s="7"/>
      <c r="H67" s="7"/>
    </row>
    <row r="68" spans="1:8" x14ac:dyDescent="0.25">
      <c r="A68" t="s">
        <v>40</v>
      </c>
      <c r="B68" s="8">
        <f>(B18/B24)*100</f>
        <v>62.655607750969502</v>
      </c>
      <c r="C68" s="7"/>
      <c r="D68" s="7"/>
      <c r="E68" s="7"/>
      <c r="F68" s="7"/>
      <c r="G68" s="7"/>
      <c r="H68" s="7"/>
    </row>
    <row r="69" spans="1:8" ht="15.75" thickBot="1" x14ac:dyDescent="0.3">
      <c r="A69" s="9"/>
      <c r="B69" s="9"/>
      <c r="C69" s="9"/>
      <c r="D69" s="9"/>
      <c r="E69" s="9"/>
      <c r="F69" s="9"/>
      <c r="G69" s="9"/>
      <c r="H69" s="9"/>
    </row>
    <row r="70" spans="1:8" ht="15.75" thickTop="1" x14ac:dyDescent="0.25"/>
    <row r="71" spans="1:8" x14ac:dyDescent="0.25">
      <c r="A71" s="12" t="s">
        <v>45</v>
      </c>
    </row>
    <row r="72" spans="1:8" x14ac:dyDescent="0.25">
      <c r="A72" t="s">
        <v>164</v>
      </c>
    </row>
    <row r="73" spans="1:8" x14ac:dyDescent="0.25">
      <c r="A73" t="s">
        <v>82</v>
      </c>
      <c r="B73" s="10"/>
      <c r="C73" s="10"/>
      <c r="D73" s="10"/>
      <c r="E73" s="10"/>
    </row>
    <row r="74" spans="1:8" x14ac:dyDescent="0.25">
      <c r="A74" t="s">
        <v>83</v>
      </c>
    </row>
    <row r="77" spans="1:8" x14ac:dyDescent="0.25">
      <c r="A77" t="s">
        <v>70</v>
      </c>
    </row>
    <row r="78" spans="1:8" x14ac:dyDescent="0.25">
      <c r="A78" s="19" t="s">
        <v>71</v>
      </c>
    </row>
    <row r="79" spans="1:8" x14ac:dyDescent="0.25">
      <c r="A79" s="19" t="s">
        <v>72</v>
      </c>
    </row>
    <row r="80" spans="1:8" x14ac:dyDescent="0.25">
      <c r="A80" s="19" t="s">
        <v>73</v>
      </c>
    </row>
    <row r="83" spans="1:1" x14ac:dyDescent="0.25">
      <c r="A83" s="19" t="s">
        <v>165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"/>
  <sheetViews>
    <sheetView topLeftCell="A28" workbookViewId="0">
      <selection activeCell="C54" sqref="C54:H54"/>
    </sheetView>
  </sheetViews>
  <sheetFormatPr baseColWidth="10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38" t="s">
        <v>105</v>
      </c>
      <c r="B2" s="38"/>
      <c r="C2" s="38"/>
      <c r="D2" s="38"/>
      <c r="E2" s="38"/>
      <c r="F2" s="38"/>
      <c r="G2" s="38"/>
      <c r="H2" s="38"/>
    </row>
    <row r="4" spans="1:8" x14ac:dyDescent="0.25">
      <c r="A4" s="33" t="s">
        <v>0</v>
      </c>
      <c r="B4" s="39" t="s">
        <v>1</v>
      </c>
      <c r="C4" s="37" t="s">
        <v>2</v>
      </c>
      <c r="D4" s="37"/>
      <c r="E4" s="37"/>
      <c r="F4" s="37"/>
      <c r="G4" s="37"/>
      <c r="H4" s="37"/>
    </row>
    <row r="5" spans="1:8" ht="15.75" thickBot="1" x14ac:dyDescent="0.3">
      <c r="A5" s="34"/>
      <c r="B5" s="40"/>
      <c r="C5" s="1" t="s">
        <v>3</v>
      </c>
      <c r="D5" s="1" t="s">
        <v>59</v>
      </c>
      <c r="E5" s="1" t="s">
        <v>60</v>
      </c>
      <c r="F5" s="1" t="s">
        <v>61</v>
      </c>
      <c r="G5" s="1" t="s">
        <v>4</v>
      </c>
      <c r="H5" s="1" t="s">
        <v>5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62</v>
      </c>
      <c r="B10" s="13">
        <f>(+'I Trimestre'!B10+'II trimestre'!B10)/2</f>
        <v>620906.5</v>
      </c>
      <c r="C10" s="13">
        <f>(+'I Trimestre'!C10+'II trimestre'!C10)/2</f>
        <v>486915.5</v>
      </c>
      <c r="D10" s="13">
        <f>(+'I Trimestre'!D10+'II trimestre'!D10)/2</f>
        <v>123522.5</v>
      </c>
      <c r="E10" s="13">
        <f>(+'I Trimestre'!E10+'II trimestre'!E10)/2</f>
        <v>92054.5</v>
      </c>
      <c r="F10" s="13">
        <f>(+'I Trimestre'!F10+'II trimestre'!F10)/2</f>
        <v>31468</v>
      </c>
      <c r="G10" s="13">
        <f>(+'I Trimestre'!G10+'II trimestre'!G10)/2</f>
        <v>3793</v>
      </c>
      <c r="H10" s="13">
        <f>(+'I Trimestre'!H10+'II trimestre'!H10)/2</f>
        <v>8591.5</v>
      </c>
    </row>
    <row r="11" spans="1:8" x14ac:dyDescent="0.25">
      <c r="A11" s="3" t="s">
        <v>106</v>
      </c>
      <c r="B11" s="13">
        <f>(+'I Trimestre'!B11+'II trimestre'!B11)/2</f>
        <v>613432.5</v>
      </c>
      <c r="C11" s="13">
        <f>(+'I Trimestre'!C11+'II trimestre'!C11)/2</f>
        <v>472828</v>
      </c>
      <c r="D11" s="13">
        <f>(+'I Trimestre'!D11+'II trimestre'!D11)/2</f>
        <v>127118.5</v>
      </c>
      <c r="E11" s="13">
        <f>(+'I Trimestre'!E11+'II trimestre'!E11)/2</f>
        <v>94915.5</v>
      </c>
      <c r="F11" s="13">
        <f>(+'I Trimestre'!F11+'II trimestre'!F11)/2</f>
        <v>32203</v>
      </c>
      <c r="G11" s="13">
        <f>(+'I Trimestre'!G11+'II trimestre'!G11)/2</f>
        <v>3862</v>
      </c>
      <c r="H11" s="13">
        <f>(+'I Trimestre'!H11+'II trimestre'!H11)/2</f>
        <v>9624</v>
      </c>
    </row>
    <row r="12" spans="1:8" x14ac:dyDescent="0.25">
      <c r="A12" s="3" t="s">
        <v>107</v>
      </c>
      <c r="B12" s="13">
        <f>(+'I Trimestre'!B12+'II trimestre'!B12)/2</f>
        <v>613432.5</v>
      </c>
      <c r="C12" s="13">
        <f>(+'I Trimestre'!C12+'II trimestre'!C12)/2</f>
        <v>472828</v>
      </c>
      <c r="D12" s="13">
        <f>(+'I Trimestre'!D12+'II trimestre'!D12)/2</f>
        <v>127118.5</v>
      </c>
      <c r="E12" s="13">
        <f>(+'I Trimestre'!E12+'II trimestre'!E12)/2</f>
        <v>94915.5</v>
      </c>
      <c r="F12" s="13">
        <f>(+'I Trimestre'!F12+'II trimestre'!F12)/2</f>
        <v>32203</v>
      </c>
      <c r="G12" s="13">
        <f>(+'I Trimestre'!G12+'II trimestre'!G12)/2</f>
        <v>3862</v>
      </c>
      <c r="H12" s="13">
        <f>(+'I Trimestre'!H12+'II trimestre'!H12)/2</f>
        <v>9624</v>
      </c>
    </row>
    <row r="13" spans="1:8" x14ac:dyDescent="0.25">
      <c r="A13" s="3" t="s">
        <v>77</v>
      </c>
      <c r="B13" s="13">
        <f>(+'I Trimestre'!B13+'II trimestre'!B13)/2</f>
        <v>612848.25</v>
      </c>
      <c r="C13" s="13">
        <f>(+'I Trimestre'!C13+'II trimestre'!C13)/2</f>
        <v>469674.5</v>
      </c>
      <c r="D13" s="13">
        <f>(+'I Trimestre'!D13+'II trimestre'!D13)/2</f>
        <v>129025</v>
      </c>
      <c r="E13" s="13">
        <f>(+'I Trimestre'!E13+'II trimestre'!E13)/2</f>
        <v>95915.75</v>
      </c>
      <c r="F13" s="13">
        <f>(+'I Trimestre'!F13+'II trimestre'!F13)/2</f>
        <v>33109.25</v>
      </c>
      <c r="G13" s="13">
        <f>(+'I Trimestre'!G13+'II trimestre'!G13)/2</f>
        <v>3894</v>
      </c>
      <c r="H13" s="13">
        <f>(+'I Trimestre'!H13+'II trimestre'!H13)/2</f>
        <v>10254.75</v>
      </c>
    </row>
    <row r="15" spans="1:8" x14ac:dyDescent="0.25">
      <c r="A15" s="5" t="s">
        <v>9</v>
      </c>
    </row>
    <row r="16" spans="1:8" x14ac:dyDescent="0.25">
      <c r="A16" s="3" t="s">
        <v>62</v>
      </c>
      <c r="B16" s="13">
        <f>+'I Trimestre'!B16+'II trimestre'!B16</f>
        <v>19336198630</v>
      </c>
      <c r="C16" s="13">
        <f>+'I Trimestre'!C16+'II trimestre'!C16</f>
        <v>15286002071</v>
      </c>
      <c r="D16" s="13">
        <f>+'I Trimestre'!D16+'II trimestre'!D16</f>
        <v>3704683799</v>
      </c>
      <c r="E16" s="13">
        <f>+'I Trimestre'!E16+'II trimestre'!E16</f>
        <v>2809513344</v>
      </c>
      <c r="F16" s="13">
        <f>+'I Trimestre'!F16+'II trimestre'!F16</f>
        <v>895170455</v>
      </c>
      <c r="G16" s="13">
        <f>+'I Trimestre'!G16+'II trimestre'!G16</f>
        <v>124775645</v>
      </c>
      <c r="H16" s="13">
        <f>+'I Trimestre'!H16+'II trimestre'!H16</f>
        <v>220737115</v>
      </c>
    </row>
    <row r="17" spans="1:9" x14ac:dyDescent="0.25">
      <c r="A17" s="3" t="s">
        <v>106</v>
      </c>
      <c r="B17" s="13">
        <f>+'I Trimestre'!B17+'II trimestre'!B17</f>
        <v>21106881915</v>
      </c>
      <c r="C17" s="13">
        <f>+'I Trimestre'!C17+'II trimestre'!C17</f>
        <v>16950618051</v>
      </c>
      <c r="D17" s="13">
        <f>+'I Trimestre'!D17+'II trimestre'!D17</f>
        <v>3776931517</v>
      </c>
      <c r="E17" s="13">
        <f>+'I Trimestre'!E17+'II trimestre'!E17</f>
        <v>2852829368</v>
      </c>
      <c r="F17" s="13">
        <f>+'I Trimestre'!F17+'II trimestre'!F17</f>
        <v>924102149</v>
      </c>
      <c r="G17" s="13">
        <f>+'I Trimestre'!G17+'II trimestre'!G17</f>
        <v>115694644</v>
      </c>
      <c r="H17" s="13">
        <f>+'I Trimestre'!H17+'II trimestre'!H17</f>
        <v>263637703</v>
      </c>
    </row>
    <row r="18" spans="1:9" x14ac:dyDescent="0.25">
      <c r="A18" s="3" t="s">
        <v>107</v>
      </c>
      <c r="B18" s="13">
        <f>+'I Trimestre'!B18+'II trimestre'!B18</f>
        <v>21106881915</v>
      </c>
      <c r="C18" s="13">
        <f>+'I Trimestre'!C18+'II trimestre'!C18</f>
        <v>16950618051</v>
      </c>
      <c r="D18" s="13">
        <f>+'I Trimestre'!D18+'II trimestre'!D18</f>
        <v>3776931517</v>
      </c>
      <c r="E18" s="13">
        <f>+'I Trimestre'!E18+'II trimestre'!E18</f>
        <v>2852829368</v>
      </c>
      <c r="F18" s="13">
        <f>+'I Trimestre'!F18+'II trimestre'!F18</f>
        <v>924102149</v>
      </c>
      <c r="G18" s="13">
        <f>+'I Trimestre'!G18+'II trimestre'!G18</f>
        <v>115694644</v>
      </c>
      <c r="H18" s="13">
        <f>+'I Trimestre'!H18+'II trimestre'!H18</f>
        <v>263637703</v>
      </c>
    </row>
    <row r="19" spans="1:9" x14ac:dyDescent="0.25">
      <c r="A19" s="3" t="s">
        <v>77</v>
      </c>
      <c r="B19" s="13">
        <f>+'II trimestre'!B19</f>
        <v>43205840220</v>
      </c>
      <c r="C19" s="13">
        <f>+'II trimestre'!C19</f>
        <v>34057741125</v>
      </c>
      <c r="D19" s="13">
        <f>+'II trimestre'!D19</f>
        <v>8291360843</v>
      </c>
      <c r="E19" s="13">
        <f>+'II trimestre'!E19</f>
        <v>6271524274</v>
      </c>
      <c r="F19" s="13">
        <f>+'II trimestre'!F19</f>
        <v>2019836569</v>
      </c>
      <c r="G19" s="13">
        <f>+'II trimestre'!G19</f>
        <v>256535462</v>
      </c>
      <c r="H19" s="13">
        <f>+'II trimestre'!H19</f>
        <v>600202790</v>
      </c>
      <c r="I19" s="6"/>
    </row>
    <row r="20" spans="1:9" x14ac:dyDescent="0.25">
      <c r="A20" s="3" t="s">
        <v>108</v>
      </c>
      <c r="B20" s="13">
        <f>C20+D20+G20+H20</f>
        <v>21106881915</v>
      </c>
      <c r="C20" s="13">
        <f>C18</f>
        <v>16950618051</v>
      </c>
      <c r="D20" s="13">
        <f t="shared" ref="D20:H20" si="0">D18</f>
        <v>3776931517</v>
      </c>
      <c r="E20" s="13">
        <f t="shared" si="0"/>
        <v>2852829368</v>
      </c>
      <c r="F20" s="13">
        <f t="shared" si="0"/>
        <v>924102149</v>
      </c>
      <c r="G20" s="13">
        <f t="shared" si="0"/>
        <v>115694644</v>
      </c>
      <c r="H20" s="13">
        <f t="shared" si="0"/>
        <v>263637703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10</v>
      </c>
      <c r="B22" s="4"/>
      <c r="C22" s="4"/>
      <c r="D22" s="4"/>
      <c r="E22" s="4"/>
      <c r="F22" s="4"/>
    </row>
    <row r="23" spans="1:9" x14ac:dyDescent="0.25">
      <c r="A23" s="3" t="s">
        <v>106</v>
      </c>
      <c r="B23" s="13">
        <f>'I Trimestre'!B23+'II trimestre'!B23</f>
        <v>21106881915</v>
      </c>
      <c r="I23" s="11"/>
    </row>
    <row r="24" spans="1:9" x14ac:dyDescent="0.25">
      <c r="A24" s="3" t="s">
        <v>107</v>
      </c>
      <c r="B24" s="13">
        <f>'I Trimestre'!B24+'II trimestre'!B24</f>
        <v>14855049122</v>
      </c>
    </row>
    <row r="26" spans="1:9" x14ac:dyDescent="0.25">
      <c r="A26" t="s">
        <v>11</v>
      </c>
    </row>
    <row r="27" spans="1:9" x14ac:dyDescent="0.25">
      <c r="A27" s="3" t="s">
        <v>63</v>
      </c>
      <c r="B27" s="15">
        <v>1.45394391315</v>
      </c>
      <c r="C27" s="15">
        <v>1.45394391315</v>
      </c>
      <c r="D27" s="15">
        <v>1.45394391315</v>
      </c>
      <c r="E27" s="15">
        <v>1.45394391315</v>
      </c>
      <c r="F27" s="15">
        <v>1.45394391315</v>
      </c>
      <c r="G27" s="15">
        <v>1.45394391315</v>
      </c>
      <c r="H27" s="15">
        <v>1.45394391315</v>
      </c>
    </row>
    <row r="28" spans="1:9" x14ac:dyDescent="0.25">
      <c r="A28" s="3" t="s">
        <v>109</v>
      </c>
      <c r="B28" s="11">
        <v>1.5189901056499999</v>
      </c>
      <c r="C28" s="11">
        <v>1.5189901056499999</v>
      </c>
      <c r="D28" s="11">
        <v>1.5189901056499999</v>
      </c>
      <c r="E28" s="11">
        <v>1.5189901056499999</v>
      </c>
      <c r="F28" s="11">
        <v>1.5189901056499999</v>
      </c>
      <c r="G28" s="11">
        <v>1.5189901056499999</v>
      </c>
      <c r="H28" s="11">
        <v>1.5189901056499999</v>
      </c>
    </row>
    <row r="29" spans="1:9" x14ac:dyDescent="0.25">
      <c r="A29" s="3" t="s">
        <v>13</v>
      </c>
      <c r="B29" s="4">
        <f>+C29+D29+G29+H29</f>
        <v>395951</v>
      </c>
      <c r="C29" s="4">
        <v>240338</v>
      </c>
      <c r="D29" s="4">
        <v>140620</v>
      </c>
      <c r="E29" s="18">
        <v>122179.90725591133</v>
      </c>
      <c r="F29" s="18">
        <v>12985.092744088663</v>
      </c>
      <c r="G29" s="4">
        <v>3307</v>
      </c>
      <c r="H29" s="4">
        <v>11686</v>
      </c>
    </row>
    <row r="31" spans="1:9" x14ac:dyDescent="0.25">
      <c r="A31" s="3" t="s">
        <v>14</v>
      </c>
    </row>
    <row r="32" spans="1:9" x14ac:dyDescent="0.25">
      <c r="A32" s="3" t="s">
        <v>64</v>
      </c>
      <c r="B32" s="4">
        <f>B16/B27</f>
        <v>13299136545.169558</v>
      </c>
      <c r="C32" s="4">
        <f t="shared" ref="C32:H32" si="1">C16/C27</f>
        <v>10513474373.218809</v>
      </c>
      <c r="D32" s="4">
        <f t="shared" ref="D32" si="2">D16/D27</f>
        <v>2548023871.8244123</v>
      </c>
      <c r="E32" s="4">
        <f t="shared" si="1"/>
        <v>1932339561.7875867</v>
      </c>
      <c r="F32" s="4">
        <f>F16/F27</f>
        <v>615684310.03682554</v>
      </c>
      <c r="G32" s="4">
        <f t="shared" si="1"/>
        <v>85818747.11361523</v>
      </c>
      <c r="H32" s="4">
        <f t="shared" si="1"/>
        <v>151819553.01272139</v>
      </c>
    </row>
    <row r="33" spans="1:8" x14ac:dyDescent="0.25">
      <c r="A33" s="3" t="s">
        <v>110</v>
      </c>
      <c r="B33" s="4">
        <f>B18/B28</f>
        <v>13895338644.071043</v>
      </c>
      <c r="C33" s="4">
        <f t="shared" ref="C33:H33" si="3">C18/C28</f>
        <v>11159136578.935492</v>
      </c>
      <c r="D33" s="4">
        <f t="shared" ref="D33" si="4">D18/D28</f>
        <v>2486475391.0847836</v>
      </c>
      <c r="E33" s="4">
        <f t="shared" si="3"/>
        <v>1878109249.9475031</v>
      </c>
      <c r="F33" s="4">
        <f t="shared" si="3"/>
        <v>608366141.13728023</v>
      </c>
      <c r="G33" s="4">
        <f t="shared" si="3"/>
        <v>76165502.046171933</v>
      </c>
      <c r="H33" s="4">
        <f t="shared" si="3"/>
        <v>173561172.00459659</v>
      </c>
    </row>
    <row r="34" spans="1:8" x14ac:dyDescent="0.25">
      <c r="A34" s="3" t="s">
        <v>65</v>
      </c>
      <c r="B34" s="4">
        <f>B32/B10</f>
        <v>21418.903724102674</v>
      </c>
      <c r="C34" s="4">
        <f t="shared" ref="C34:H34" si="5">C32/C10</f>
        <v>21591.98952019151</v>
      </c>
      <c r="D34" s="4">
        <f t="shared" ref="D34" si="6">D32/D10</f>
        <v>20628.014101272336</v>
      </c>
      <c r="E34" s="4">
        <f t="shared" si="5"/>
        <v>20991.255851561702</v>
      </c>
      <c r="F34" s="4">
        <f t="shared" si="5"/>
        <v>19565.409623643878</v>
      </c>
      <c r="G34" s="4">
        <f t="shared" si="5"/>
        <v>22625.559481575332</v>
      </c>
      <c r="H34" s="4">
        <f t="shared" si="5"/>
        <v>17670.901823048524</v>
      </c>
    </row>
    <row r="35" spans="1:8" x14ac:dyDescent="0.25">
      <c r="A35" s="3" t="s">
        <v>111</v>
      </c>
      <c r="B35" s="4">
        <f>B33/B12</f>
        <v>22651.780993134606</v>
      </c>
      <c r="C35" s="4">
        <f t="shared" ref="C35:H35" si="7">C33/C12</f>
        <v>23600.837046315977</v>
      </c>
      <c r="D35" s="4">
        <f t="shared" ref="D35" si="8">D33/D12</f>
        <v>19560.295244868241</v>
      </c>
      <c r="E35" s="4">
        <f t="shared" si="7"/>
        <v>19787.171220164284</v>
      </c>
      <c r="F35" s="4">
        <f t="shared" si="7"/>
        <v>18891.59833361116</v>
      </c>
      <c r="G35" s="4">
        <f t="shared" si="7"/>
        <v>19721.776811541153</v>
      </c>
      <c r="H35" s="4">
        <f t="shared" si="7"/>
        <v>18034.203242372878</v>
      </c>
    </row>
    <row r="37" spans="1:8" x14ac:dyDescent="0.25">
      <c r="A37" s="2" t="s">
        <v>17</v>
      </c>
    </row>
    <row r="39" spans="1:8" x14ac:dyDescent="0.25">
      <c r="A39" t="s">
        <v>18</v>
      </c>
    </row>
    <row r="40" spans="1:8" x14ac:dyDescent="0.25">
      <c r="A40" t="s">
        <v>19</v>
      </c>
      <c r="B40" s="7">
        <f>((B11)/B29)*100</f>
        <v>154.92636715149098</v>
      </c>
      <c r="C40" s="7">
        <f t="shared" ref="C40:H40" si="9">((C11)/C29)*100</f>
        <v>196.73459877339414</v>
      </c>
      <c r="D40" s="7">
        <f t="shared" si="9"/>
        <v>90.398591949936005</v>
      </c>
      <c r="E40" s="7">
        <f t="shared" si="9"/>
        <v>77.685031959629185</v>
      </c>
      <c r="F40" s="7">
        <f t="shared" si="9"/>
        <v>247.99976892471642</v>
      </c>
      <c r="G40" s="7">
        <f t="shared" si="9"/>
        <v>116.78258240096764</v>
      </c>
      <c r="H40" s="7">
        <f t="shared" si="9"/>
        <v>82.354954646585654</v>
      </c>
    </row>
    <row r="41" spans="1:8" x14ac:dyDescent="0.25">
      <c r="A41" t="s">
        <v>20</v>
      </c>
      <c r="B41" s="7">
        <f>((B12)/B29)*100</f>
        <v>154.92636715149098</v>
      </c>
      <c r="C41" s="7">
        <f t="shared" ref="C41:H41" si="10">((C12)/C29)*100</f>
        <v>196.73459877339414</v>
      </c>
      <c r="D41" s="7">
        <f t="shared" si="10"/>
        <v>90.398591949936005</v>
      </c>
      <c r="E41" s="7">
        <f t="shared" si="10"/>
        <v>77.685031959629185</v>
      </c>
      <c r="F41" s="7">
        <f t="shared" si="10"/>
        <v>247.99976892471642</v>
      </c>
      <c r="G41" s="7">
        <f t="shared" si="10"/>
        <v>116.78258240096764</v>
      </c>
      <c r="H41" s="7">
        <f t="shared" si="10"/>
        <v>82.354954646585654</v>
      </c>
    </row>
    <row r="43" spans="1:8" x14ac:dyDescent="0.25">
      <c r="A43" t="s">
        <v>21</v>
      </c>
    </row>
    <row r="44" spans="1:8" x14ac:dyDescent="0.25">
      <c r="A44" t="s">
        <v>22</v>
      </c>
      <c r="B44" s="7">
        <f>B12/B11*100</f>
        <v>100</v>
      </c>
      <c r="C44" s="7">
        <f t="shared" ref="C44:H44" si="11">C12/C11*100</f>
        <v>100</v>
      </c>
      <c r="D44" s="7">
        <f t="shared" ref="D44" si="12">D12/D11*100</f>
        <v>100</v>
      </c>
      <c r="E44" s="7">
        <f t="shared" si="11"/>
        <v>100</v>
      </c>
      <c r="F44" s="7">
        <f t="shared" si="11"/>
        <v>100</v>
      </c>
      <c r="G44" s="7">
        <f t="shared" si="11"/>
        <v>100</v>
      </c>
      <c r="H44" s="7">
        <f t="shared" si="11"/>
        <v>100</v>
      </c>
    </row>
    <row r="45" spans="1:8" x14ac:dyDescent="0.25">
      <c r="A45" t="s">
        <v>23</v>
      </c>
      <c r="B45" s="7">
        <f>B18/B17*100</f>
        <v>100</v>
      </c>
      <c r="C45" s="7">
        <f t="shared" ref="C45:H45" si="13">C18/C17*100</f>
        <v>100</v>
      </c>
      <c r="D45" s="7">
        <f t="shared" ref="D45" si="14">D18/D17*100</f>
        <v>100</v>
      </c>
      <c r="E45" s="7">
        <f t="shared" si="13"/>
        <v>100</v>
      </c>
      <c r="F45" s="7">
        <f t="shared" si="13"/>
        <v>100</v>
      </c>
      <c r="G45" s="7">
        <f t="shared" si="13"/>
        <v>100</v>
      </c>
      <c r="H45" s="7">
        <f t="shared" si="13"/>
        <v>100</v>
      </c>
    </row>
    <row r="46" spans="1:8" x14ac:dyDescent="0.25">
      <c r="A46" t="s">
        <v>24</v>
      </c>
      <c r="B46" s="7">
        <f>AVERAGE(B44:B45)</f>
        <v>100</v>
      </c>
      <c r="C46" s="7">
        <f t="shared" ref="C46:H46" si="15">AVERAGE(C44:C45)</f>
        <v>100</v>
      </c>
      <c r="D46" s="7">
        <f t="shared" ref="D46" si="16">AVERAGE(D44:D45)</f>
        <v>100</v>
      </c>
      <c r="E46" s="7">
        <f t="shared" si="15"/>
        <v>100</v>
      </c>
      <c r="F46" s="7">
        <f t="shared" si="15"/>
        <v>100</v>
      </c>
      <c r="G46" s="7">
        <f t="shared" si="15"/>
        <v>100</v>
      </c>
      <c r="H46" s="7">
        <f t="shared" si="15"/>
        <v>100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25</v>
      </c>
    </row>
    <row r="49" spans="1:8" x14ac:dyDescent="0.25">
      <c r="A49" t="s">
        <v>26</v>
      </c>
      <c r="B49" s="7">
        <f>(B12/B13)*100</f>
        <v>100.09533355116866</v>
      </c>
      <c r="C49" s="7">
        <f t="shared" ref="C49:H49" si="17">(C12/C13)*100</f>
        <v>100.67142244256395</v>
      </c>
      <c r="D49" s="7">
        <f t="shared" si="17"/>
        <v>98.522379383840345</v>
      </c>
      <c r="E49" s="7">
        <f t="shared" si="17"/>
        <v>98.957157713931238</v>
      </c>
      <c r="F49" s="7">
        <f t="shared" si="17"/>
        <v>97.262849505802762</v>
      </c>
      <c r="G49" s="7">
        <f t="shared" si="17"/>
        <v>99.178222907036456</v>
      </c>
      <c r="H49" s="7">
        <f t="shared" si="17"/>
        <v>93.849191837928771</v>
      </c>
    </row>
    <row r="50" spans="1:8" x14ac:dyDescent="0.25">
      <c r="A50" t="s">
        <v>27</v>
      </c>
      <c r="B50" s="7">
        <f>B18/B19*100</f>
        <v>48.85191864693703</v>
      </c>
      <c r="C50" s="7">
        <f t="shared" ref="C50:H50" si="18">C18/C19*100</f>
        <v>49.770235755763146</v>
      </c>
      <c r="D50" s="7">
        <f t="shared" ref="D50" si="19">D18/D19*100</f>
        <v>45.552612997041166</v>
      </c>
      <c r="E50" s="7">
        <f t="shared" si="18"/>
        <v>45.488612390883013</v>
      </c>
      <c r="F50" s="7">
        <f t="shared" si="18"/>
        <v>45.75133271586985</v>
      </c>
      <c r="G50" s="7">
        <f t="shared" si="18"/>
        <v>45.098889291181116</v>
      </c>
      <c r="H50" s="7">
        <f t="shared" si="18"/>
        <v>43.924771326037984</v>
      </c>
    </row>
    <row r="51" spans="1:8" x14ac:dyDescent="0.25">
      <c r="A51" t="s">
        <v>28</v>
      </c>
      <c r="B51" s="7">
        <f>(B49+B50)/2</f>
        <v>74.473626099052851</v>
      </c>
      <c r="C51" s="7">
        <f t="shared" ref="C51:H51" si="20">(C49+C50)/2</f>
        <v>75.220829099163552</v>
      </c>
      <c r="D51" s="7">
        <f t="shared" ref="D51" si="21">(D49+D50)/2</f>
        <v>72.037496190440748</v>
      </c>
      <c r="E51" s="7">
        <f t="shared" si="20"/>
        <v>72.222885052407122</v>
      </c>
      <c r="F51" s="7">
        <f t="shared" si="20"/>
        <v>71.507091110836313</v>
      </c>
      <c r="G51" s="7">
        <f t="shared" si="20"/>
        <v>72.138556099108783</v>
      </c>
      <c r="H51" s="7">
        <f t="shared" si="20"/>
        <v>68.886981581983378</v>
      </c>
    </row>
    <row r="53" spans="1:8" x14ac:dyDescent="0.25">
      <c r="A53" t="s">
        <v>58</v>
      </c>
    </row>
    <row r="54" spans="1:8" x14ac:dyDescent="0.25">
      <c r="A54" t="s">
        <v>29</v>
      </c>
      <c r="B54" s="7">
        <f>(B20/B18)*100</f>
        <v>100</v>
      </c>
      <c r="C54" s="7"/>
      <c r="D54" s="7"/>
      <c r="E54" s="7"/>
      <c r="F54" s="7"/>
      <c r="G54" s="7"/>
      <c r="H54" s="7"/>
    </row>
    <row r="56" spans="1:8" x14ac:dyDescent="0.25">
      <c r="A56" t="s">
        <v>30</v>
      </c>
    </row>
    <row r="57" spans="1:8" x14ac:dyDescent="0.25">
      <c r="A57" t="s">
        <v>31</v>
      </c>
      <c r="B57" s="7">
        <f>((B12/B10)-1)*100</f>
        <v>-1.2037239101217345</v>
      </c>
      <c r="C57" s="7">
        <f t="shared" ref="C57:H57" si="22">((C12/C10)-1)*100</f>
        <v>-2.8932124773189627</v>
      </c>
      <c r="D57" s="7">
        <f t="shared" ref="D57" si="23">((D12/D10)-1)*100</f>
        <v>2.9112105082069961</v>
      </c>
      <c r="E57" s="7">
        <f t="shared" si="22"/>
        <v>3.1079414911818537</v>
      </c>
      <c r="F57" s="7">
        <f t="shared" si="22"/>
        <v>2.3357061141477065</v>
      </c>
      <c r="G57" s="7">
        <f t="shared" si="22"/>
        <v>1.8191405220142398</v>
      </c>
      <c r="H57" s="7">
        <f t="shared" si="22"/>
        <v>12.017691904789608</v>
      </c>
    </row>
    <row r="58" spans="1:8" x14ac:dyDescent="0.25">
      <c r="A58" t="s">
        <v>32</v>
      </c>
      <c r="B58" s="7">
        <f>((B33/B32)-1)*100</f>
        <v>4.4830135917209857</v>
      </c>
      <c r="C58" s="7">
        <f t="shared" ref="C58:H58" si="24">((C33/C32)-1)*100</f>
        <v>6.1412829174853023</v>
      </c>
      <c r="D58" s="7">
        <f t="shared" ref="D58" si="25">((D33/D32)-1)*100</f>
        <v>-2.4155378377816894</v>
      </c>
      <c r="E58" s="7">
        <f t="shared" si="24"/>
        <v>-2.8064587049035916</v>
      </c>
      <c r="F58" s="7">
        <f>((F33/F32)-1)*100</f>
        <v>-1.1886235819632329</v>
      </c>
      <c r="G58" s="7">
        <f t="shared" si="24"/>
        <v>-11.248410623687377</v>
      </c>
      <c r="H58" s="7">
        <f t="shared" si="24"/>
        <v>14.320697538908856</v>
      </c>
    </row>
    <row r="59" spans="1:8" x14ac:dyDescent="0.25">
      <c r="A59" t="s">
        <v>33</v>
      </c>
      <c r="B59" s="7">
        <f>((B35/B34)-1)*100</f>
        <v>5.7560241406966917</v>
      </c>
      <c r="C59" s="7">
        <f t="shared" ref="C59:H59" si="26">((C35/C34)-1)*100</f>
        <v>9.3036703461064398</v>
      </c>
      <c r="D59" s="7">
        <f t="shared" ref="D59" si="27">((D35/D34)-1)*100</f>
        <v>-5.1760622770673725</v>
      </c>
      <c r="E59" s="7">
        <f t="shared" si="26"/>
        <v>-5.7361247936379982</v>
      </c>
      <c r="F59" s="7">
        <f t="shared" si="26"/>
        <v>-3.4438905343359028</v>
      </c>
      <c r="G59" s="7">
        <f t="shared" si="26"/>
        <v>-12.834081174429368</v>
      </c>
      <c r="H59" s="7">
        <f t="shared" si="26"/>
        <v>2.0559302686549596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34</v>
      </c>
    </row>
    <row r="62" spans="1:8" x14ac:dyDescent="0.25">
      <c r="A62" t="s">
        <v>35</v>
      </c>
      <c r="B62" s="4">
        <f>B17/B11</f>
        <v>34407.831203922193</v>
      </c>
      <c r="C62" s="4">
        <f t="shared" ref="C62:H62" si="28">C17/C11</f>
        <v>35849.437958411938</v>
      </c>
      <c r="D62" s="4">
        <f t="shared" ref="D62" si="29">D17/D11</f>
        <v>29711.894940547598</v>
      </c>
      <c r="E62" s="4">
        <f t="shared" si="28"/>
        <v>30056.517302231987</v>
      </c>
      <c r="F62" s="4">
        <f t="shared" si="28"/>
        <v>28696.150948669379</v>
      </c>
      <c r="G62" s="4">
        <f t="shared" si="28"/>
        <v>29957.183842568618</v>
      </c>
      <c r="H62" s="4">
        <f t="shared" si="28"/>
        <v>27393.776288445551</v>
      </c>
    </row>
    <row r="63" spans="1:8" x14ac:dyDescent="0.25">
      <c r="A63" t="s">
        <v>36</v>
      </c>
      <c r="B63" s="4">
        <f>B18/B12</f>
        <v>34407.831203922193</v>
      </c>
      <c r="C63" s="4">
        <f>C18/C12</f>
        <v>35849.437958411938</v>
      </c>
      <c r="D63" s="4">
        <f>D18/D12</f>
        <v>29711.894940547598</v>
      </c>
      <c r="E63" s="4">
        <f t="shared" ref="E63:H63" si="30">E18/E12</f>
        <v>30056.517302231987</v>
      </c>
      <c r="F63" s="4">
        <f t="shared" si="30"/>
        <v>28696.150948669379</v>
      </c>
      <c r="G63" s="4">
        <f t="shared" si="30"/>
        <v>29957.183842568618</v>
      </c>
      <c r="H63" s="4">
        <f t="shared" si="30"/>
        <v>27393.776288445551</v>
      </c>
    </row>
    <row r="64" spans="1:8" x14ac:dyDescent="0.25">
      <c r="A64" t="s">
        <v>37</v>
      </c>
      <c r="B64" s="10">
        <f>(B62/B63)*B46</f>
        <v>100</v>
      </c>
      <c r="C64" s="10">
        <f t="shared" ref="C64:H64" si="31">(C62/C63)*C46</f>
        <v>100</v>
      </c>
      <c r="D64" s="10">
        <f t="shared" ref="D64" si="32">(D62/D63)*D46</f>
        <v>100</v>
      </c>
      <c r="E64" s="10">
        <f t="shared" si="31"/>
        <v>100</v>
      </c>
      <c r="F64" s="10">
        <f t="shared" si="31"/>
        <v>100</v>
      </c>
      <c r="G64" s="10">
        <f t="shared" si="31"/>
        <v>100</v>
      </c>
      <c r="H64" s="10">
        <f t="shared" si="31"/>
        <v>100</v>
      </c>
    </row>
    <row r="65" spans="1:8" x14ac:dyDescent="0.25">
      <c r="B65" s="7"/>
      <c r="C65" s="7"/>
      <c r="D65" s="7"/>
      <c r="E65" s="7"/>
      <c r="F65" s="7"/>
    </row>
    <row r="66" spans="1:8" x14ac:dyDescent="0.25">
      <c r="A66" t="s">
        <v>38</v>
      </c>
      <c r="B66" s="7"/>
      <c r="C66" s="7"/>
      <c r="D66" s="7"/>
      <c r="E66" s="7"/>
      <c r="F66" s="7"/>
    </row>
    <row r="67" spans="1:8" x14ac:dyDescent="0.25">
      <c r="A67" t="s">
        <v>39</v>
      </c>
      <c r="B67" s="8">
        <f>(B24/B23)*100</f>
        <v>70.380121430645715</v>
      </c>
      <c r="C67" s="7"/>
      <c r="D67" s="7"/>
      <c r="E67" s="7"/>
      <c r="F67" s="7"/>
      <c r="G67" s="7"/>
      <c r="H67" s="7"/>
    </row>
    <row r="68" spans="1:8" x14ac:dyDescent="0.25">
      <c r="A68" t="s">
        <v>40</v>
      </c>
      <c r="B68" s="8">
        <f>(B18/B24)*100</f>
        <v>142.08557468679908</v>
      </c>
      <c r="C68" s="7"/>
      <c r="D68" s="7"/>
      <c r="E68" s="7"/>
      <c r="F68" s="7"/>
      <c r="G68" s="7"/>
      <c r="H68" s="7"/>
    </row>
    <row r="69" spans="1:8" ht="15.75" thickBot="1" x14ac:dyDescent="0.3">
      <c r="A69" s="9"/>
      <c r="B69" s="9"/>
      <c r="C69" s="9"/>
      <c r="D69" s="9"/>
      <c r="E69" s="9"/>
      <c r="F69" s="9"/>
      <c r="G69" s="9"/>
      <c r="H69" s="9"/>
    </row>
    <row r="70" spans="1:8" ht="15.75" thickTop="1" x14ac:dyDescent="0.25"/>
    <row r="71" spans="1:8" x14ac:dyDescent="0.25">
      <c r="A71" s="12" t="s">
        <v>45</v>
      </c>
    </row>
    <row r="72" spans="1:8" x14ac:dyDescent="0.25">
      <c r="A72" t="s">
        <v>164</v>
      </c>
    </row>
    <row r="73" spans="1:8" x14ac:dyDescent="0.25">
      <c r="A73" t="s">
        <v>82</v>
      </c>
      <c r="B73" s="10"/>
      <c r="C73" s="10"/>
      <c r="D73" s="10"/>
      <c r="E73" s="10"/>
    </row>
    <row r="74" spans="1:8" x14ac:dyDescent="0.25">
      <c r="A74" t="s">
        <v>83</v>
      </c>
    </row>
    <row r="77" spans="1:8" x14ac:dyDescent="0.25">
      <c r="A77" t="s">
        <v>70</v>
      </c>
    </row>
    <row r="78" spans="1:8" x14ac:dyDescent="0.25">
      <c r="A78" s="19" t="s">
        <v>71</v>
      </c>
    </row>
    <row r="79" spans="1:8" x14ac:dyDescent="0.25">
      <c r="A79" s="19" t="s">
        <v>72</v>
      </c>
    </row>
    <row r="80" spans="1:8" x14ac:dyDescent="0.25">
      <c r="A80" s="19" t="s">
        <v>73</v>
      </c>
    </row>
    <row r="83" spans="1:1" x14ac:dyDescent="0.25">
      <c r="A83" s="19" t="s">
        <v>165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"/>
  <sheetViews>
    <sheetView topLeftCell="A31" workbookViewId="0">
      <selection activeCell="C54" sqref="C54:H54"/>
    </sheetView>
  </sheetViews>
  <sheetFormatPr baseColWidth="10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38" t="s">
        <v>105</v>
      </c>
      <c r="B2" s="38"/>
      <c r="C2" s="38"/>
      <c r="D2" s="38"/>
      <c r="E2" s="38"/>
      <c r="F2" s="38"/>
      <c r="G2" s="38"/>
      <c r="H2" s="38"/>
    </row>
    <row r="4" spans="1:8" x14ac:dyDescent="0.25">
      <c r="A4" s="33" t="s">
        <v>0</v>
      </c>
      <c r="B4" s="35" t="s">
        <v>1</v>
      </c>
      <c r="C4" s="37" t="s">
        <v>2</v>
      </c>
      <c r="D4" s="37"/>
      <c r="E4" s="37"/>
      <c r="F4" s="37"/>
      <c r="G4" s="37"/>
      <c r="H4" s="37"/>
    </row>
    <row r="5" spans="1:8" ht="15.75" thickBot="1" x14ac:dyDescent="0.3">
      <c r="A5" s="34"/>
      <c r="B5" s="36"/>
      <c r="C5" s="1" t="s">
        <v>3</v>
      </c>
      <c r="D5" s="1" t="s">
        <v>59</v>
      </c>
      <c r="E5" s="1" t="s">
        <v>60</v>
      </c>
      <c r="F5" s="1" t="s">
        <v>61</v>
      </c>
      <c r="G5" s="1" t="s">
        <v>4</v>
      </c>
      <c r="H5" s="1" t="s">
        <v>5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66</v>
      </c>
      <c r="B10" s="13">
        <f>(+'I Trimestre'!B10+'II trimestre'!B10+'III Trimestre'!B10)/3</f>
        <v>620596</v>
      </c>
      <c r="C10" s="13">
        <f>(+'I Trimestre'!C10+'II trimestre'!C10+'III Trimestre'!C10)/3</f>
        <v>481874</v>
      </c>
      <c r="D10" s="13">
        <f>(+'I Trimestre'!D10+'II trimestre'!D10+'III Trimestre'!D10)/3</f>
        <v>123873</v>
      </c>
      <c r="E10" s="13">
        <f>(+'I Trimestre'!E10+'II trimestre'!E10+'III Trimestre'!E10)/3</f>
        <v>92413</v>
      </c>
      <c r="F10" s="13">
        <f>(+'I Trimestre'!F10+'II trimestre'!F10+'III Trimestre'!F10)/3</f>
        <v>31460</v>
      </c>
      <c r="G10" s="13">
        <f>(+'I Trimestre'!G10+'II trimestre'!G10+'III Trimestre'!G10)/3</f>
        <v>3816</v>
      </c>
      <c r="H10" s="13">
        <f>(+'I Trimestre'!H10+'II trimestre'!H10+'III Trimestre'!H10)/3</f>
        <v>8860</v>
      </c>
    </row>
    <row r="11" spans="1:8" x14ac:dyDescent="0.25">
      <c r="A11" s="3" t="s">
        <v>112</v>
      </c>
      <c r="B11" s="13">
        <f>(+'I Trimestre'!B11+'II trimestre'!B11+'III Trimestre'!B11)/3</f>
        <v>612349.33333333337</v>
      </c>
      <c r="C11" s="13">
        <f>(+'I Trimestre'!C11+'II trimestre'!C11+'III Trimestre'!C11)/3</f>
        <v>470241.66666666669</v>
      </c>
      <c r="D11" s="13">
        <f>(+'I Trimestre'!D11+'II trimestre'!D11+'III Trimestre'!D11)/3</f>
        <v>128200.33333333333</v>
      </c>
      <c r="E11" s="13">
        <f>(+'I Trimestre'!E11+'II trimestre'!E11+'III Trimestre'!E11)/3</f>
        <v>95545.333333333328</v>
      </c>
      <c r="F11" s="13">
        <f>(+'I Trimestre'!F11+'II trimestre'!F11+'III Trimestre'!F11)/3</f>
        <v>32655</v>
      </c>
      <c r="G11" s="13">
        <f>(+'I Trimestre'!G11+'II trimestre'!G11+'III Trimestre'!G11)/3</f>
        <v>3883.3333333333335</v>
      </c>
      <c r="H11" s="13">
        <f>(+'I Trimestre'!H11+'II trimestre'!H11+'III Trimestre'!H11)/3</f>
        <v>10024</v>
      </c>
    </row>
    <row r="12" spans="1:8" x14ac:dyDescent="0.25">
      <c r="A12" s="3" t="s">
        <v>113</v>
      </c>
      <c r="B12" s="13">
        <f>(+'I Trimestre'!B12+'II trimestre'!B12+'III Trimestre'!B12)/3</f>
        <v>612349.33333333337</v>
      </c>
      <c r="C12" s="13">
        <f>(+'I Trimestre'!C12+'II trimestre'!C12+'III Trimestre'!C12)/3</f>
        <v>470241.66666666669</v>
      </c>
      <c r="D12" s="13">
        <f>(+'I Trimestre'!D12+'II trimestre'!D12+'III Trimestre'!D12)/3</f>
        <v>128200.33333333333</v>
      </c>
      <c r="E12" s="13">
        <f>(+'I Trimestre'!E12+'II trimestre'!E12+'III Trimestre'!E12)/3</f>
        <v>95545.333333333328</v>
      </c>
      <c r="F12" s="13">
        <f>(+'I Trimestre'!F12+'II trimestre'!F12+'III Trimestre'!F12)/3</f>
        <v>32655</v>
      </c>
      <c r="G12" s="13">
        <f>(+'I Trimestre'!G12+'II trimestre'!G12+'III Trimestre'!G12)/3</f>
        <v>3883.3333333333335</v>
      </c>
      <c r="H12" s="13">
        <f>(+'I Trimestre'!H12+'II trimestre'!H12+'III Trimestre'!H12)/3</f>
        <v>10024</v>
      </c>
    </row>
    <row r="13" spans="1:8" x14ac:dyDescent="0.25">
      <c r="A13" s="3" t="s">
        <v>77</v>
      </c>
      <c r="B13" s="13">
        <f>(+'I Trimestre'!B13+'II trimestre'!B13+'III Trimestre'!B13)/3</f>
        <v>612848.25</v>
      </c>
      <c r="C13" s="13">
        <f>(+'I Trimestre'!C13+'II trimestre'!C13+'III Trimestre'!C13)/3</f>
        <v>469674.5</v>
      </c>
      <c r="D13" s="13">
        <f>(+'I Trimestre'!D13+'II trimestre'!D13+'III Trimestre'!D13)/3</f>
        <v>129025</v>
      </c>
      <c r="E13" s="13">
        <f>(+'I Trimestre'!E13+'II trimestre'!E13+'III Trimestre'!E13)/3</f>
        <v>95915.75</v>
      </c>
      <c r="F13" s="13">
        <f>(+'I Trimestre'!F13+'II trimestre'!F13+'III Trimestre'!F13)/3</f>
        <v>33109.25</v>
      </c>
      <c r="G13" s="13">
        <f>(+'I Trimestre'!G13+'II trimestre'!G13+'III Trimestre'!G13)/3</f>
        <v>3894</v>
      </c>
      <c r="H13" s="13">
        <f>(+'I Trimestre'!H13+'II trimestre'!H13+'III Trimestre'!H13)/3</f>
        <v>10254.75</v>
      </c>
    </row>
    <row r="15" spans="1:8" x14ac:dyDescent="0.25">
      <c r="A15" s="5" t="s">
        <v>9</v>
      </c>
    </row>
    <row r="16" spans="1:8" x14ac:dyDescent="0.25">
      <c r="A16" s="3" t="s">
        <v>66</v>
      </c>
      <c r="B16" s="13">
        <f>+'I Trimestre'!B16+'II trimestre'!B16+'III Trimestre'!B16</f>
        <v>30426784616</v>
      </c>
      <c r="C16" s="13">
        <f>+'I Trimestre'!C16+'II trimestre'!C16+'III Trimestre'!C16</f>
        <v>23995135456</v>
      </c>
      <c r="D16" s="13">
        <f>+'I Trimestre'!D16+'II trimestre'!D16+'III Trimestre'!D16</f>
        <v>5862584905</v>
      </c>
      <c r="E16" s="13">
        <f>+'I Trimestre'!E16+'II trimestre'!E16+'III Trimestre'!E16</f>
        <v>4447965131</v>
      </c>
      <c r="F16" s="13">
        <f>+'I Trimestre'!F16+'II trimestre'!F16+'III Trimestre'!F16</f>
        <v>1414619774</v>
      </c>
      <c r="G16" s="13">
        <f>+'I Trimestre'!G16+'II trimestre'!G16+'III Trimestre'!G16</f>
        <v>198663983</v>
      </c>
      <c r="H16" s="13">
        <f>+'I Trimestre'!H16+'II trimestre'!H16+'III Trimestre'!H16</f>
        <v>370400272</v>
      </c>
    </row>
    <row r="17" spans="1:9" x14ac:dyDescent="0.25">
      <c r="A17" s="3" t="s">
        <v>112</v>
      </c>
      <c r="B17" s="13">
        <f>+'I Trimestre'!B17+'II trimestre'!B17+'III Trimestre'!B17</f>
        <v>32140173249</v>
      </c>
      <c r="C17" s="13">
        <f>+'I Trimestre'!C17+'II trimestre'!C17+'III Trimestre'!C17</f>
        <v>25481116137</v>
      </c>
      <c r="D17" s="13">
        <f>+'I Trimestre'!D17+'II trimestre'!D17+'III Trimestre'!D17</f>
        <v>6042030119</v>
      </c>
      <c r="E17" s="13">
        <f>+'I Trimestre'!E17+'II trimestre'!E17+'III Trimestre'!E17</f>
        <v>4566772582</v>
      </c>
      <c r="F17" s="13">
        <f>+'I Trimestre'!F17+'II trimestre'!F17+'III Trimestre'!F17</f>
        <v>1475257537</v>
      </c>
      <c r="G17" s="13">
        <f>+'I Trimestre'!G17+'II trimestre'!G17+'III Trimestre'!G17</f>
        <v>186017460</v>
      </c>
      <c r="H17" s="13">
        <f>+'I Trimestre'!H17+'II trimestre'!H17+'III Trimestre'!H17</f>
        <v>431009533</v>
      </c>
    </row>
    <row r="18" spans="1:9" x14ac:dyDescent="0.25">
      <c r="A18" s="3" t="s">
        <v>113</v>
      </c>
      <c r="B18" s="13">
        <f>+'I Trimestre'!B18+'II trimestre'!B18+'III Trimestre'!B18</f>
        <v>32140173249</v>
      </c>
      <c r="C18" s="13">
        <f>+'I Trimestre'!C18+'II trimestre'!C18+'III Trimestre'!C18</f>
        <v>25481116137</v>
      </c>
      <c r="D18" s="13">
        <f>+'I Trimestre'!D18+'II trimestre'!D18+'III Trimestre'!D18</f>
        <v>6042030119</v>
      </c>
      <c r="E18" s="13">
        <f>+'I Trimestre'!E18+'II trimestre'!E18+'III Trimestre'!E18</f>
        <v>4566772582</v>
      </c>
      <c r="F18" s="13">
        <f>+'I Trimestre'!F18+'II trimestre'!F18+'III Trimestre'!F18</f>
        <v>1475257537</v>
      </c>
      <c r="G18" s="13">
        <f>+'I Trimestre'!G18+'II trimestre'!G18+'III Trimestre'!G18</f>
        <v>186017460</v>
      </c>
      <c r="H18" s="13">
        <f>+'I Trimestre'!H18+'II trimestre'!H18+'III Trimestre'!H18</f>
        <v>431009533</v>
      </c>
    </row>
    <row r="19" spans="1:9" x14ac:dyDescent="0.25">
      <c r="A19" s="3" t="s">
        <v>77</v>
      </c>
      <c r="B19" s="13">
        <f>+'III Trimestre'!B19</f>
        <v>43205840220</v>
      </c>
      <c r="C19" s="13">
        <f>+'III Trimestre'!C19</f>
        <v>34057741125</v>
      </c>
      <c r="D19" s="13">
        <f>+'III Trimestre'!D19</f>
        <v>8291360843</v>
      </c>
      <c r="E19" s="13">
        <f>+'III Trimestre'!E19</f>
        <v>6271524274</v>
      </c>
      <c r="F19" s="13">
        <f>+'III Trimestre'!F19</f>
        <v>2019836569</v>
      </c>
      <c r="G19" s="13">
        <f>+'III Trimestre'!G19</f>
        <v>256535462</v>
      </c>
      <c r="H19" s="13">
        <f>+'III Trimestre'!H19</f>
        <v>600202790</v>
      </c>
      <c r="I19" s="6"/>
    </row>
    <row r="20" spans="1:9" x14ac:dyDescent="0.25">
      <c r="A20" s="3" t="s">
        <v>114</v>
      </c>
      <c r="B20" s="13">
        <f>C20+D20+G20+H20</f>
        <v>32140173249</v>
      </c>
      <c r="C20" s="13">
        <f>C18</f>
        <v>25481116137</v>
      </c>
      <c r="D20" s="13">
        <f t="shared" ref="D20:H20" si="0">D18</f>
        <v>6042030119</v>
      </c>
      <c r="E20" s="13">
        <f t="shared" si="0"/>
        <v>4566772582</v>
      </c>
      <c r="F20" s="13">
        <f t="shared" si="0"/>
        <v>1475257537</v>
      </c>
      <c r="G20" s="13">
        <f t="shared" si="0"/>
        <v>186017460</v>
      </c>
      <c r="H20" s="13">
        <f t="shared" si="0"/>
        <v>431009533</v>
      </c>
      <c r="I20" s="6"/>
    </row>
    <row r="21" spans="1:9" x14ac:dyDescent="0.25">
      <c r="B21" s="4"/>
      <c r="C21" s="4"/>
      <c r="D21" s="4"/>
      <c r="E21" s="4"/>
      <c r="F21" s="4"/>
    </row>
    <row r="22" spans="1:9" x14ac:dyDescent="0.25">
      <c r="A22" s="3" t="s">
        <v>10</v>
      </c>
      <c r="B22" s="4"/>
      <c r="C22" s="4"/>
      <c r="D22" s="4"/>
      <c r="E22" s="4"/>
      <c r="F22" s="4"/>
    </row>
    <row r="23" spans="1:9" x14ac:dyDescent="0.25">
      <c r="A23" s="3" t="s">
        <v>112</v>
      </c>
      <c r="B23" s="13">
        <f>'I Trimestre'!B23+'II trimestre'!B23+'III Trimestre'!B23</f>
        <v>32140173249</v>
      </c>
      <c r="I23" s="11"/>
    </row>
    <row r="24" spans="1:9" x14ac:dyDescent="0.25">
      <c r="A24" s="3" t="s">
        <v>113</v>
      </c>
      <c r="B24" s="13">
        <f>'I Trimestre'!B24+'II trimestre'!B24+'III Trimestre'!B24</f>
        <v>21486446277</v>
      </c>
    </row>
    <row r="26" spans="1:9" x14ac:dyDescent="0.25">
      <c r="A26" t="s">
        <v>11</v>
      </c>
    </row>
    <row r="27" spans="1:9" x14ac:dyDescent="0.25">
      <c r="A27" s="3" t="s">
        <v>67</v>
      </c>
      <c r="B27" s="15">
        <v>1.4617491794222224</v>
      </c>
      <c r="C27" s="15">
        <v>1.4617491794222224</v>
      </c>
      <c r="D27" s="15">
        <v>1.4617491794222224</v>
      </c>
      <c r="E27" s="15">
        <v>1.4617491794222224</v>
      </c>
      <c r="F27" s="15">
        <v>1.4617491794222224</v>
      </c>
      <c r="G27" s="15">
        <v>1.4617491794222224</v>
      </c>
      <c r="H27" s="15">
        <v>1.4617491794222224</v>
      </c>
    </row>
    <row r="28" spans="1:9" x14ac:dyDescent="0.25">
      <c r="A28" s="3" t="s">
        <v>115</v>
      </c>
      <c r="B28" s="11">
        <v>1.5258720344444443</v>
      </c>
      <c r="C28" s="11">
        <v>1.5258720344444443</v>
      </c>
      <c r="D28" s="11">
        <v>1.5258720344444443</v>
      </c>
      <c r="E28" s="11">
        <v>1.5258720344444443</v>
      </c>
      <c r="F28" s="11">
        <v>1.5258720344444443</v>
      </c>
      <c r="G28" s="11">
        <v>1.5258720344444443</v>
      </c>
      <c r="H28" s="11">
        <v>1.5258720344444443</v>
      </c>
    </row>
    <row r="29" spans="1:9" x14ac:dyDescent="0.25">
      <c r="A29" s="3" t="s">
        <v>13</v>
      </c>
      <c r="B29" s="4">
        <f>+C29+D29+G29+H29</f>
        <v>395951</v>
      </c>
      <c r="C29" s="4">
        <v>240338</v>
      </c>
      <c r="D29" s="4">
        <v>140620</v>
      </c>
      <c r="E29" s="18">
        <v>122179.90725591133</v>
      </c>
      <c r="F29" s="18">
        <v>12985.092744088663</v>
      </c>
      <c r="G29" s="4">
        <v>3307</v>
      </c>
      <c r="H29" s="4">
        <v>11686</v>
      </c>
    </row>
    <row r="31" spans="1:9" x14ac:dyDescent="0.25">
      <c r="A31" s="3" t="s">
        <v>14</v>
      </c>
    </row>
    <row r="32" spans="1:9" x14ac:dyDescent="0.25">
      <c r="A32" s="3" t="s">
        <v>68</v>
      </c>
      <c r="B32" s="4">
        <f>B16/B27</f>
        <v>20815325258.48698</v>
      </c>
      <c r="C32" s="4">
        <f t="shared" ref="C32:H32" si="1">C16/C27</f>
        <v>16415357568.720802</v>
      </c>
      <c r="D32" s="4">
        <f t="shared" ref="D32" si="2">D16/D27</f>
        <v>4010664064.3487635</v>
      </c>
      <c r="E32" s="4">
        <f t="shared" si="1"/>
        <v>3042905851.1653299</v>
      </c>
      <c r="F32" s="4">
        <f t="shared" si="1"/>
        <v>967758213.18343341</v>
      </c>
      <c r="G32" s="4">
        <f t="shared" si="1"/>
        <v>135908393.72218758</v>
      </c>
      <c r="H32" s="4">
        <f t="shared" si="1"/>
        <v>253395231.69522566</v>
      </c>
    </row>
    <row r="33" spans="1:8" x14ac:dyDescent="0.25">
      <c r="A33" s="3" t="s">
        <v>116</v>
      </c>
      <c r="B33" s="4">
        <f>B18/B28</f>
        <v>21063478799.978096</v>
      </c>
      <c r="C33" s="4">
        <f t="shared" ref="C33:H33" si="3">C18/C28</f>
        <v>16699379477.308159</v>
      </c>
      <c r="D33" s="4">
        <f t="shared" ref="D33" si="4">D18/D28</f>
        <v>3959722691.4246755</v>
      </c>
      <c r="E33" s="4">
        <f t="shared" si="3"/>
        <v>2992893557.8550787</v>
      </c>
      <c r="F33" s="4">
        <f t="shared" si="3"/>
        <v>966829133.56959677</v>
      </c>
      <c r="G33" s="4">
        <f t="shared" si="3"/>
        <v>121908951.60335462</v>
      </c>
      <c r="H33" s="4">
        <f t="shared" si="3"/>
        <v>282467679.64190817</v>
      </c>
    </row>
    <row r="34" spans="1:8" x14ac:dyDescent="0.25">
      <c r="A34" s="3" t="s">
        <v>69</v>
      </c>
      <c r="B34" s="4">
        <f>B32/B10</f>
        <v>33540.862748852684</v>
      </c>
      <c r="C34" s="4">
        <f t="shared" ref="C34:H34" si="5">C32/C10</f>
        <v>34065.66357330091</v>
      </c>
      <c r="D34" s="4">
        <f t="shared" ref="D34" si="6">D32/D10</f>
        <v>32377.225580625021</v>
      </c>
      <c r="E34" s="4">
        <f t="shared" si="5"/>
        <v>32927.248884521985</v>
      </c>
      <c r="F34" s="4">
        <f t="shared" si="5"/>
        <v>30761.545237871374</v>
      </c>
      <c r="G34" s="4">
        <f t="shared" si="5"/>
        <v>35615.407159902403</v>
      </c>
      <c r="H34" s="4">
        <f t="shared" si="5"/>
        <v>28599.913283885515</v>
      </c>
    </row>
    <row r="35" spans="1:8" x14ac:dyDescent="0.25">
      <c r="A35" s="3" t="s">
        <v>117</v>
      </c>
      <c r="B35" s="4">
        <f>B33/B12</f>
        <v>34397.814537200051</v>
      </c>
      <c r="C35" s="4">
        <f t="shared" ref="C35:H35" si="7">C33/C12</f>
        <v>35512.334744138279</v>
      </c>
      <c r="D35" s="4">
        <f t="shared" ref="D35" si="8">D33/D12</f>
        <v>30886.9921666195</v>
      </c>
      <c r="E35" s="4">
        <f t="shared" si="7"/>
        <v>31324.330068676776</v>
      </c>
      <c r="F35" s="4">
        <f t="shared" si="7"/>
        <v>29607.384277127447</v>
      </c>
      <c r="G35" s="4">
        <f t="shared" si="7"/>
        <v>31392.863073825221</v>
      </c>
      <c r="H35" s="4">
        <f t="shared" si="7"/>
        <v>28179.138032911829</v>
      </c>
    </row>
    <row r="37" spans="1:8" x14ac:dyDescent="0.25">
      <c r="A37" s="2" t="s">
        <v>17</v>
      </c>
    </row>
    <row r="39" spans="1:8" x14ac:dyDescent="0.25">
      <c r="A39" t="s">
        <v>18</v>
      </c>
    </row>
    <row r="40" spans="1:8" x14ac:dyDescent="0.25">
      <c r="A40" t="s">
        <v>19</v>
      </c>
      <c r="B40" s="7">
        <f>((B11)/B29)*100</f>
        <v>154.65280636577086</v>
      </c>
      <c r="C40" s="7">
        <f t="shared" ref="C40:H40" si="9">((C11)/C29)*100</f>
        <v>195.65847542488774</v>
      </c>
      <c r="D40" s="7">
        <f t="shared" si="9"/>
        <v>91.167923007632851</v>
      </c>
      <c r="E40" s="7">
        <f t="shared" si="9"/>
        <v>78.200528613276248</v>
      </c>
      <c r="F40" s="7">
        <f t="shared" si="9"/>
        <v>251.48068360825434</v>
      </c>
      <c r="G40" s="7">
        <f t="shared" si="9"/>
        <v>117.42767866142528</v>
      </c>
      <c r="H40" s="7">
        <f t="shared" si="9"/>
        <v>85.777853842204337</v>
      </c>
    </row>
    <row r="41" spans="1:8" x14ac:dyDescent="0.25">
      <c r="A41" t="s">
        <v>20</v>
      </c>
      <c r="B41" s="7">
        <f>((B12)/B29)*100</f>
        <v>154.65280636577086</v>
      </c>
      <c r="C41" s="7">
        <f t="shared" ref="C41:H41" si="10">((C12)/C29)*100</f>
        <v>195.65847542488774</v>
      </c>
      <c r="D41" s="7">
        <f t="shared" si="10"/>
        <v>91.167923007632851</v>
      </c>
      <c r="E41" s="7">
        <f t="shared" si="10"/>
        <v>78.200528613276248</v>
      </c>
      <c r="F41" s="7">
        <f t="shared" si="10"/>
        <v>251.48068360825434</v>
      </c>
      <c r="G41" s="7">
        <f t="shared" si="10"/>
        <v>117.42767866142528</v>
      </c>
      <c r="H41" s="7">
        <f t="shared" si="10"/>
        <v>85.777853842204337</v>
      </c>
    </row>
    <row r="43" spans="1:8" x14ac:dyDescent="0.25">
      <c r="A43" t="s">
        <v>21</v>
      </c>
    </row>
    <row r="44" spans="1:8" x14ac:dyDescent="0.25">
      <c r="A44" t="s">
        <v>22</v>
      </c>
      <c r="B44" s="7">
        <f>B12/B11*100</f>
        <v>100</v>
      </c>
      <c r="C44" s="7">
        <f t="shared" ref="C44:G44" si="11">C12/C11*100</f>
        <v>100</v>
      </c>
      <c r="D44" s="7">
        <f t="shared" ref="D44" si="12">D12/D11*100</f>
        <v>100</v>
      </c>
      <c r="E44" s="7">
        <f t="shared" si="11"/>
        <v>100</v>
      </c>
      <c r="F44" s="7">
        <f t="shared" si="11"/>
        <v>100</v>
      </c>
      <c r="G44" s="7">
        <f t="shared" si="11"/>
        <v>100</v>
      </c>
      <c r="H44" s="7">
        <f>H12/H11*100</f>
        <v>100</v>
      </c>
    </row>
    <row r="45" spans="1:8" x14ac:dyDescent="0.25">
      <c r="A45" t="s">
        <v>23</v>
      </c>
      <c r="B45" s="7">
        <f>B18/B17*100</f>
        <v>100</v>
      </c>
      <c r="C45" s="7">
        <f t="shared" ref="C45:G45" si="13">C18/C17*100</f>
        <v>100</v>
      </c>
      <c r="D45" s="7">
        <f t="shared" ref="D45" si="14">D18/D17*100</f>
        <v>100</v>
      </c>
      <c r="E45" s="7">
        <f t="shared" si="13"/>
        <v>100</v>
      </c>
      <c r="F45" s="7">
        <f t="shared" si="13"/>
        <v>100</v>
      </c>
      <c r="G45" s="7">
        <f t="shared" si="13"/>
        <v>100</v>
      </c>
      <c r="H45" s="7">
        <f>H18/H17*100</f>
        <v>100</v>
      </c>
    </row>
    <row r="46" spans="1:8" x14ac:dyDescent="0.25">
      <c r="A46" t="s">
        <v>24</v>
      </c>
      <c r="B46" s="7">
        <f>AVERAGE(B44:B45)</f>
        <v>100</v>
      </c>
      <c r="C46" s="7">
        <f t="shared" ref="C46:G46" si="15">AVERAGE(C44:C45)</f>
        <v>100</v>
      </c>
      <c r="D46" s="7">
        <f t="shared" ref="D46" si="16">AVERAGE(D44:D45)</f>
        <v>100</v>
      </c>
      <c r="E46" s="7">
        <f t="shared" si="15"/>
        <v>100</v>
      </c>
      <c r="F46" s="7">
        <f t="shared" si="15"/>
        <v>100</v>
      </c>
      <c r="G46" s="7">
        <f t="shared" si="15"/>
        <v>100</v>
      </c>
      <c r="H46" s="7">
        <f>AVERAGE(H44:H45)</f>
        <v>100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25</v>
      </c>
    </row>
    <row r="49" spans="1:8" x14ac:dyDescent="0.25">
      <c r="A49" t="s">
        <v>26</v>
      </c>
      <c r="B49" s="7">
        <f>(B12/B13)*100</f>
        <v>99.918590504800065</v>
      </c>
      <c r="C49" s="7">
        <f t="shared" ref="C49:H49" si="17">(C12/C13)*100</f>
        <v>100.12075738978095</v>
      </c>
      <c r="D49" s="7">
        <f t="shared" si="17"/>
        <v>99.360847380998507</v>
      </c>
      <c r="E49" s="7">
        <f t="shared" si="17"/>
        <v>99.613810383939366</v>
      </c>
      <c r="F49" s="7">
        <f t="shared" si="17"/>
        <v>98.628026910908588</v>
      </c>
      <c r="G49" s="7">
        <f t="shared" si="17"/>
        <v>99.726074302345495</v>
      </c>
      <c r="H49" s="7">
        <f t="shared" si="17"/>
        <v>97.749823252639018</v>
      </c>
    </row>
    <row r="50" spans="1:8" x14ac:dyDescent="0.25">
      <c r="A50" t="s">
        <v>27</v>
      </c>
      <c r="B50" s="7">
        <f>B18/B19*100</f>
        <v>74.388492586523753</v>
      </c>
      <c r="C50" s="7">
        <f t="shared" ref="C50:H50" si="18">C18/C19*100</f>
        <v>74.817399202954334</v>
      </c>
      <c r="D50" s="7">
        <f t="shared" si="18"/>
        <v>72.871392687015884</v>
      </c>
      <c r="E50" s="7">
        <f t="shared" si="18"/>
        <v>72.817586004292011</v>
      </c>
      <c r="F50" s="7">
        <f t="shared" si="18"/>
        <v>73.03846061814717</v>
      </c>
      <c r="G50" s="7">
        <f t="shared" si="18"/>
        <v>72.511401951906365</v>
      </c>
      <c r="H50" s="7">
        <f t="shared" si="18"/>
        <v>71.810651363350047</v>
      </c>
    </row>
    <row r="51" spans="1:8" x14ac:dyDescent="0.25">
      <c r="A51" t="s">
        <v>28</v>
      </c>
      <c r="B51" s="7">
        <f>(B49+B50)/2</f>
        <v>87.153541545661909</v>
      </c>
      <c r="C51" s="7">
        <f t="shared" ref="C51:H51" si="19">(C49+C50)/2</f>
        <v>87.469078296367641</v>
      </c>
      <c r="D51" s="7">
        <f t="shared" si="19"/>
        <v>86.116120034007196</v>
      </c>
      <c r="E51" s="7">
        <f t="shared" si="19"/>
        <v>86.215698194115689</v>
      </c>
      <c r="F51" s="7">
        <f t="shared" si="19"/>
        <v>85.833243764527879</v>
      </c>
      <c r="G51" s="7">
        <f t="shared" si="19"/>
        <v>86.118738127125937</v>
      </c>
      <c r="H51" s="7">
        <f t="shared" si="19"/>
        <v>84.780237307994526</v>
      </c>
    </row>
    <row r="53" spans="1:8" x14ac:dyDescent="0.25">
      <c r="A53" t="s">
        <v>58</v>
      </c>
    </row>
    <row r="54" spans="1:8" x14ac:dyDescent="0.25">
      <c r="A54" t="s">
        <v>29</v>
      </c>
      <c r="B54" s="7">
        <f>(B20/B18)*100</f>
        <v>100</v>
      </c>
      <c r="C54" s="7"/>
      <c r="D54" s="7"/>
      <c r="E54" s="7"/>
      <c r="F54" s="7"/>
      <c r="G54" s="7"/>
      <c r="H54" s="7"/>
    </row>
    <row r="56" spans="1:8" x14ac:dyDescent="0.25">
      <c r="A56" t="s">
        <v>30</v>
      </c>
    </row>
    <row r="57" spans="1:8" x14ac:dyDescent="0.25">
      <c r="A57" t="s">
        <v>31</v>
      </c>
      <c r="B57" s="7">
        <f>((B12/B10)-1)*100</f>
        <v>-1.3288301353322707</v>
      </c>
      <c r="C57" s="7">
        <f t="shared" ref="C57:H57" si="20">((C12/C10)-1)*100</f>
        <v>-2.4139782045375591</v>
      </c>
      <c r="D57" s="7">
        <f t="shared" ref="D57" si="21">((D12/D10)-1)*100</f>
        <v>3.493362825905022</v>
      </c>
      <c r="E57" s="7">
        <f t="shared" si="20"/>
        <v>3.3894942630726455</v>
      </c>
      <c r="F57" s="7">
        <f t="shared" si="20"/>
        <v>3.7984742530197124</v>
      </c>
      <c r="G57" s="7">
        <f t="shared" si="20"/>
        <v>1.7645003494060063</v>
      </c>
      <c r="H57" s="7">
        <f t="shared" si="20"/>
        <v>13.137697516930015</v>
      </c>
    </row>
    <row r="58" spans="1:8" x14ac:dyDescent="0.25">
      <c r="A58" t="s">
        <v>32</v>
      </c>
      <c r="B58" s="7">
        <f>((B33/B32)-1)*100</f>
        <v>1.1921674939474602</v>
      </c>
      <c r="C58" s="7">
        <f t="shared" ref="C58:H58" si="22">((C33/C32)-1)*100</f>
        <v>1.7302206631706563</v>
      </c>
      <c r="D58" s="7">
        <f t="shared" ref="D58" si="23">((D33/D32)-1)*100</f>
        <v>-1.2701480878668292</v>
      </c>
      <c r="E58" s="7">
        <f t="shared" si="22"/>
        <v>-1.643570184437293</v>
      </c>
      <c r="F58" s="7">
        <f t="shared" si="22"/>
        <v>-9.600327862684388E-2</v>
      </c>
      <c r="G58" s="7">
        <f t="shared" si="22"/>
        <v>-10.300645703641697</v>
      </c>
      <c r="H58" s="7">
        <f t="shared" si="22"/>
        <v>11.473162992131503</v>
      </c>
    </row>
    <row r="59" spans="1:8" x14ac:dyDescent="0.25">
      <c r="A59" t="s">
        <v>33</v>
      </c>
      <c r="B59" s="7">
        <f>((B35/B34)-1)*100</f>
        <v>2.554948555629144</v>
      </c>
      <c r="C59" s="7">
        <f t="shared" ref="C59:H59" si="24">((C35/C34)-1)*100</f>
        <v>4.2467136086296708</v>
      </c>
      <c r="D59" s="7">
        <f t="shared" ref="D59" si="25">((D35/D34)-1)*100</f>
        <v>-4.6027211636604726</v>
      </c>
      <c r="E59" s="7">
        <f t="shared" si="24"/>
        <v>-4.8680617729915721</v>
      </c>
      <c r="F59" s="7">
        <f t="shared" si="24"/>
        <v>-3.7519602861920243</v>
      </c>
      <c r="G59" s="7">
        <f t="shared" si="24"/>
        <v>-11.855947812471257</v>
      </c>
      <c r="H59" s="7">
        <f t="shared" si="24"/>
        <v>-1.4712465971383537</v>
      </c>
    </row>
    <row r="60" spans="1:8" x14ac:dyDescent="0.25">
      <c r="B60" s="8"/>
      <c r="C60" s="8"/>
      <c r="D60" s="8"/>
      <c r="E60" s="8"/>
      <c r="F60" s="8"/>
    </row>
    <row r="61" spans="1:8" x14ac:dyDescent="0.25">
      <c r="A61" t="s">
        <v>34</v>
      </c>
    </row>
    <row r="62" spans="1:8" x14ac:dyDescent="0.25">
      <c r="A62" t="s">
        <v>35</v>
      </c>
      <c r="B62" s="4">
        <f>B17/B11</f>
        <v>52486.663248320125</v>
      </c>
      <c r="C62" s="4">
        <f t="shared" ref="C62:F62" si="26">C17/C11</f>
        <v>54187.278463910399</v>
      </c>
      <c r="D62" s="4">
        <f t="shared" ref="D62" si="27">D17/D11</f>
        <v>47129.59757514931</v>
      </c>
      <c r="E62" s="4">
        <f t="shared" si="26"/>
        <v>47796.919249501108</v>
      </c>
      <c r="F62" s="4">
        <f t="shared" si="26"/>
        <v>45177.07968151891</v>
      </c>
      <c r="G62" s="4">
        <f>G17/G11</f>
        <v>47901.491845493561</v>
      </c>
      <c r="H62" s="4">
        <f t="shared" ref="H62" si="28">H17/H11</f>
        <v>42997.758679169994</v>
      </c>
    </row>
    <row r="63" spans="1:8" x14ac:dyDescent="0.25">
      <c r="A63" t="s">
        <v>36</v>
      </c>
      <c r="B63" s="4">
        <f>B18/B12</f>
        <v>52486.663248320125</v>
      </c>
      <c r="C63" s="4">
        <f t="shared" ref="C63:F63" si="29">C18/C12</f>
        <v>54187.278463910399</v>
      </c>
      <c r="D63" s="4">
        <f t="shared" ref="D63" si="30">D18/D12</f>
        <v>47129.59757514931</v>
      </c>
      <c r="E63" s="4">
        <f t="shared" si="29"/>
        <v>47796.919249501108</v>
      </c>
      <c r="F63" s="4">
        <f t="shared" si="29"/>
        <v>45177.07968151891</v>
      </c>
      <c r="G63" s="4">
        <f>G18/G12</f>
        <v>47901.491845493561</v>
      </c>
      <c r="H63" s="4">
        <f t="shared" ref="H63" si="31">H18/H12</f>
        <v>42997.758679169994</v>
      </c>
    </row>
    <row r="64" spans="1:8" x14ac:dyDescent="0.25">
      <c r="A64" t="s">
        <v>37</v>
      </c>
      <c r="B64" s="10">
        <f>(B62/B63)*B46</f>
        <v>100</v>
      </c>
      <c r="C64" s="10">
        <f t="shared" ref="C64:F64" si="32">(C62/C63)*C46</f>
        <v>100</v>
      </c>
      <c r="D64" s="10">
        <f t="shared" ref="D64" si="33">(D62/D63)*D46</f>
        <v>100</v>
      </c>
      <c r="E64" s="10">
        <f t="shared" si="32"/>
        <v>100</v>
      </c>
      <c r="F64" s="10">
        <f t="shared" si="32"/>
        <v>100</v>
      </c>
      <c r="G64" s="10">
        <f>(G62/G63)*G46</f>
        <v>100</v>
      </c>
      <c r="H64" s="10">
        <f t="shared" ref="H64" si="34">(H62/H63)*H46</f>
        <v>100</v>
      </c>
    </row>
    <row r="65" spans="1:8" x14ac:dyDescent="0.25">
      <c r="B65" s="7"/>
      <c r="C65" s="7"/>
      <c r="D65" s="7"/>
      <c r="E65" s="7"/>
      <c r="F65" s="7"/>
    </row>
    <row r="66" spans="1:8" x14ac:dyDescent="0.25">
      <c r="A66" t="s">
        <v>38</v>
      </c>
      <c r="B66" s="7"/>
      <c r="C66" s="7"/>
      <c r="D66" s="7"/>
      <c r="E66" s="7"/>
      <c r="F66" s="7"/>
    </row>
    <row r="67" spans="1:8" x14ac:dyDescent="0.25">
      <c r="A67" t="s">
        <v>39</v>
      </c>
      <c r="B67" s="8">
        <f>(B24/B23)*100</f>
        <v>66.852303845837298</v>
      </c>
      <c r="C67" s="7"/>
      <c r="D67" s="7"/>
      <c r="E67" s="7"/>
      <c r="F67" s="7"/>
      <c r="G67" s="7"/>
      <c r="H67" s="7"/>
    </row>
    <row r="68" spans="1:8" x14ac:dyDescent="0.25">
      <c r="A68" t="s">
        <v>40</v>
      </c>
      <c r="B68" s="8">
        <f>(B18/B24)*100</f>
        <v>149.58347618146701</v>
      </c>
      <c r="C68" s="7"/>
      <c r="D68" s="7"/>
      <c r="E68" s="7"/>
      <c r="F68" s="7"/>
      <c r="G68" s="7"/>
      <c r="H68" s="7"/>
    </row>
    <row r="69" spans="1:8" ht="15.75" thickBot="1" x14ac:dyDescent="0.3">
      <c r="A69" s="9"/>
      <c r="B69" s="9"/>
      <c r="C69" s="9"/>
      <c r="D69" s="9"/>
      <c r="E69" s="9"/>
      <c r="F69" s="9"/>
      <c r="G69" s="9"/>
      <c r="H69" s="9"/>
    </row>
    <row r="70" spans="1:8" ht="15.75" thickTop="1" x14ac:dyDescent="0.25"/>
    <row r="71" spans="1:8" x14ac:dyDescent="0.25">
      <c r="A71" s="12" t="s">
        <v>45</v>
      </c>
    </row>
    <row r="72" spans="1:8" x14ac:dyDescent="0.25">
      <c r="A72" t="s">
        <v>164</v>
      </c>
    </row>
    <row r="73" spans="1:8" x14ac:dyDescent="0.25">
      <c r="A73" t="s">
        <v>82</v>
      </c>
      <c r="B73" s="10"/>
      <c r="C73" s="10"/>
      <c r="D73" s="10"/>
      <c r="E73" s="10"/>
    </row>
    <row r="74" spans="1:8" x14ac:dyDescent="0.25">
      <c r="A74" t="s">
        <v>83</v>
      </c>
    </row>
    <row r="77" spans="1:8" x14ac:dyDescent="0.25">
      <c r="A77" t="s">
        <v>70</v>
      </c>
    </row>
    <row r="78" spans="1:8" x14ac:dyDescent="0.25">
      <c r="A78" s="19" t="s">
        <v>71</v>
      </c>
    </row>
    <row r="79" spans="1:8" x14ac:dyDescent="0.25">
      <c r="A79" s="19" t="s">
        <v>72</v>
      </c>
    </row>
    <row r="80" spans="1:8" x14ac:dyDescent="0.25">
      <c r="A80" s="19" t="s">
        <v>73</v>
      </c>
    </row>
    <row r="83" spans="1:1" x14ac:dyDescent="0.25">
      <c r="A83" s="19" t="s">
        <v>165</v>
      </c>
    </row>
  </sheetData>
  <mergeCells count="4">
    <mergeCell ref="A2:H2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"/>
  <sheetViews>
    <sheetView tabSelected="1" zoomScaleNormal="100" workbookViewId="0"/>
  </sheetViews>
  <sheetFormatPr baseColWidth="10" defaultRowHeight="15" x14ac:dyDescent="0.25"/>
  <cols>
    <col min="1" max="1" width="55.140625" customWidth="1"/>
    <col min="2" max="3" width="16.42578125" bestFit="1" customWidth="1"/>
    <col min="4" max="4" width="16.42578125" customWidth="1"/>
    <col min="5" max="5" width="15.28515625" bestFit="1" customWidth="1"/>
    <col min="6" max="6" width="15.28515625" customWidth="1"/>
    <col min="7" max="7" width="16" customWidth="1"/>
    <col min="8" max="8" width="14.5703125" customWidth="1"/>
    <col min="9" max="9" width="17.85546875" bestFit="1" customWidth="1"/>
  </cols>
  <sheetData>
    <row r="2" spans="1:8" ht="15.75" x14ac:dyDescent="0.25">
      <c r="A2" s="38" t="s">
        <v>105</v>
      </c>
      <c r="B2" s="38"/>
      <c r="C2" s="38"/>
      <c r="D2" s="38"/>
      <c r="E2" s="38"/>
      <c r="F2" s="38"/>
      <c r="G2" s="38"/>
      <c r="H2" s="38"/>
    </row>
    <row r="4" spans="1:8" x14ac:dyDescent="0.25">
      <c r="A4" s="33" t="s">
        <v>0</v>
      </c>
      <c r="B4" s="20"/>
      <c r="C4" s="37" t="s">
        <v>2</v>
      </c>
      <c r="D4" s="37"/>
      <c r="E4" s="37"/>
      <c r="F4" s="37"/>
      <c r="G4" s="37"/>
      <c r="H4" s="37"/>
    </row>
    <row r="5" spans="1:8" ht="15.75" thickBot="1" x14ac:dyDescent="0.3">
      <c r="A5" s="34"/>
      <c r="B5" s="1" t="s">
        <v>1</v>
      </c>
      <c r="C5" s="1" t="s">
        <v>3</v>
      </c>
      <c r="D5" s="1" t="s">
        <v>59</v>
      </c>
      <c r="E5" s="1" t="s">
        <v>60</v>
      </c>
      <c r="F5" s="1" t="s">
        <v>61</v>
      </c>
      <c r="G5" s="1" t="s">
        <v>4</v>
      </c>
      <c r="H5" s="1" t="s">
        <v>5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54</v>
      </c>
      <c r="B10" s="13">
        <f>(+'I Trimestre'!B10+'II trimestre'!B10+'III Trimestre'!B10+'IV Trimestre'!B10)/4</f>
        <v>620440.75</v>
      </c>
      <c r="C10" s="13">
        <f>(+'I Trimestre'!C10+'II trimestre'!C10+'III Trimestre'!C10+'IV Trimestre'!C10)/4</f>
        <v>479464</v>
      </c>
      <c r="D10" s="13">
        <f>(+'I Trimestre'!D10+'II trimestre'!D10+'III Trimestre'!D10+'IV Trimestre'!D10)/4</f>
        <v>123978</v>
      </c>
      <c r="E10" s="13">
        <f>(+'I Trimestre'!E10+'II trimestre'!E10+'III Trimestre'!E10+'IV Trimestre'!E10)/4</f>
        <v>92522</v>
      </c>
      <c r="F10" s="13">
        <f>(+'I Trimestre'!F10+'II trimestre'!F10+'III Trimestre'!F10+'IV Trimestre'!F10)/4</f>
        <v>31456</v>
      </c>
      <c r="G10" s="13">
        <f>(+'I Trimestre'!G10+'II trimestre'!G10+'III Trimestre'!G10+'IV Trimestre'!G10)/4</f>
        <v>3827.5</v>
      </c>
      <c r="H10" s="13">
        <f>(+'I Trimestre'!H10+'II trimestre'!H10+'III Trimestre'!H10+'IV Trimestre'!H10)/4</f>
        <v>8994.25</v>
      </c>
    </row>
    <row r="11" spans="1:8" x14ac:dyDescent="0.25">
      <c r="A11" s="3" t="s">
        <v>118</v>
      </c>
      <c r="B11" s="13">
        <f>(+'I Trimestre'!B11+'II trimestre'!B11+'III Trimestre'!B11+'IV Trimestre'!B11)/4</f>
        <v>612848.25</v>
      </c>
      <c r="C11" s="13">
        <f>(+'I Trimestre'!C11+'II trimestre'!C11+'III Trimestre'!C11+'IV Trimestre'!C11)/4</f>
        <v>469674.5</v>
      </c>
      <c r="D11" s="13">
        <f>(+'I Trimestre'!D11+'II trimestre'!D11+'III Trimestre'!D11+'IV Trimestre'!D11)/4</f>
        <v>129025</v>
      </c>
      <c r="E11" s="13">
        <f>(+'I Trimestre'!E11+'II trimestre'!E11+'III Trimestre'!E11+'IV Trimestre'!E11)/4</f>
        <v>95915.75</v>
      </c>
      <c r="F11" s="13">
        <f>(+'I Trimestre'!F11+'II trimestre'!F11+'III Trimestre'!F11+'IV Trimestre'!F11)/4</f>
        <v>33109.25</v>
      </c>
      <c r="G11" s="13">
        <f>(+'I Trimestre'!G11+'II trimestre'!G11+'III Trimestre'!G11+'IV Trimestre'!G11)/4</f>
        <v>3894</v>
      </c>
      <c r="H11" s="13">
        <f>(+'I Trimestre'!H11+'II trimestre'!H11+'III Trimestre'!H11+'IV Trimestre'!H11)/4</f>
        <v>10254.75</v>
      </c>
    </row>
    <row r="12" spans="1:8" x14ac:dyDescent="0.25">
      <c r="A12" s="3" t="s">
        <v>119</v>
      </c>
      <c r="B12" s="13">
        <f>(+'I Trimestre'!B12+'II trimestre'!B12+'III Trimestre'!B12+'IV Trimestre'!B12)/4</f>
        <v>612848.25</v>
      </c>
      <c r="C12" s="13">
        <f>(+'I Trimestre'!C12+'II trimestre'!C12+'III Trimestre'!C12+'IV Trimestre'!C12)/4</f>
        <v>469674.5</v>
      </c>
      <c r="D12" s="13">
        <f>(+'I Trimestre'!D12+'II trimestre'!D12+'III Trimestre'!D12+'IV Trimestre'!D12)/4</f>
        <v>129025</v>
      </c>
      <c r="E12" s="13">
        <f>(+'I Trimestre'!E12+'II trimestre'!E12+'III Trimestre'!E12+'IV Trimestre'!E12)/4</f>
        <v>95915.75</v>
      </c>
      <c r="F12" s="13">
        <f>(+'I Trimestre'!F12+'II trimestre'!F12+'III Trimestre'!F12+'IV Trimestre'!F12)/4</f>
        <v>33109.25</v>
      </c>
      <c r="G12" s="13">
        <f>(+'I Trimestre'!G12+'II trimestre'!G12+'III Trimestre'!G12+'IV Trimestre'!G12)/4</f>
        <v>3894</v>
      </c>
      <c r="H12" s="13">
        <f>(+'I Trimestre'!H12+'II trimestre'!H12+'III Trimestre'!H12+'IV Trimestre'!H12)/4</f>
        <v>10254.75</v>
      </c>
    </row>
    <row r="13" spans="1:8" x14ac:dyDescent="0.25">
      <c r="A13" s="3" t="s">
        <v>77</v>
      </c>
      <c r="B13" s="13">
        <f>(+'I Trimestre'!B13+'II trimestre'!B13+'III Trimestre'!B13+'IV Trimestre'!B13)/4</f>
        <v>612848.25</v>
      </c>
      <c r="C13" s="13">
        <f>(+'I Trimestre'!C13+'II trimestre'!C13+'III Trimestre'!C13+'IV Trimestre'!C13)/4</f>
        <v>469674.5</v>
      </c>
      <c r="D13" s="13">
        <f>(+'I Trimestre'!D13+'II trimestre'!D13+'III Trimestre'!D13+'IV Trimestre'!D13)/4</f>
        <v>129025</v>
      </c>
      <c r="E13" s="13">
        <f>(+'I Trimestre'!E13+'II trimestre'!E13+'III Trimestre'!E13+'IV Trimestre'!E13)/4</f>
        <v>95915.75</v>
      </c>
      <c r="F13" s="13">
        <f>(+'I Trimestre'!F13+'II trimestre'!F13+'III Trimestre'!F13+'IV Trimestre'!F13)/4</f>
        <v>33109.25</v>
      </c>
      <c r="G13" s="13">
        <f>(+'I Trimestre'!G13+'II trimestre'!G13+'III Trimestre'!G13+'IV Trimestre'!G13)/4</f>
        <v>3894</v>
      </c>
      <c r="H13" s="13">
        <f>(+'I Trimestre'!H13+'II trimestre'!H13+'III Trimestre'!H13+'IV Trimestre'!H13)/4</f>
        <v>10254.75</v>
      </c>
    </row>
    <row r="15" spans="1:8" x14ac:dyDescent="0.25">
      <c r="A15" s="5" t="s">
        <v>9</v>
      </c>
    </row>
    <row r="16" spans="1:8" x14ac:dyDescent="0.25">
      <c r="A16" s="3" t="s">
        <v>8</v>
      </c>
      <c r="B16" s="13">
        <f>+'I Trimestre'!B16+'II trimestre'!B16+'III Trimestre'!B16+'IV Trimestre'!B16</f>
        <v>40928072008</v>
      </c>
      <c r="C16" s="13">
        <f>+'I Trimestre'!C16+'II trimestre'!C16+'III Trimestre'!C16+'IV Trimestre'!C16</f>
        <v>32233951933</v>
      </c>
      <c r="D16" s="13">
        <f>+'I Trimestre'!D16+'II trimestre'!D16+'III Trimestre'!D16+'IV Trimestre'!D16</f>
        <v>7911498355</v>
      </c>
      <c r="E16" s="13">
        <f>+'I Trimestre'!E16+'II trimestre'!E16+'III Trimestre'!E16+'IV Trimestre'!E16</f>
        <v>6005913746</v>
      </c>
      <c r="F16" s="13">
        <f>+'I Trimestre'!F16+'II trimestre'!F16+'III Trimestre'!F16+'IV Trimestre'!F16</f>
        <v>1905584609</v>
      </c>
      <c r="G16" s="13">
        <f>+'I Trimestre'!G16+'II trimestre'!G16+'III Trimestre'!G16+'IV Trimestre'!G16</f>
        <v>267831641</v>
      </c>
      <c r="H16" s="13">
        <f>+'I Trimestre'!H16+'II trimestre'!H16+'III Trimestre'!H16+'IV Trimestre'!H16</f>
        <v>514790079</v>
      </c>
    </row>
    <row r="17" spans="1:9" x14ac:dyDescent="0.25">
      <c r="A17" s="3" t="s">
        <v>118</v>
      </c>
      <c r="B17" s="13">
        <f>+'I Trimestre'!B17+'II trimestre'!B17+'III Trimestre'!B17+'IV Trimestre'!B17</f>
        <v>43205840220</v>
      </c>
      <c r="C17" s="13">
        <f>+'I Trimestre'!C17+'II trimestre'!C17+'III Trimestre'!C17+'IV Trimestre'!C17</f>
        <v>34057741125</v>
      </c>
      <c r="D17" s="13">
        <f>+'I Trimestre'!D17+'II trimestre'!D17+'III Trimestre'!D17+'IV Trimestre'!D17</f>
        <v>8291360843</v>
      </c>
      <c r="E17" s="13">
        <f>+'I Trimestre'!E17+'II trimestre'!E17+'III Trimestre'!E17+'IV Trimestre'!E17</f>
        <v>6271524274</v>
      </c>
      <c r="F17" s="13">
        <f>+'I Trimestre'!F17+'II trimestre'!F17+'III Trimestre'!F17+'IV Trimestre'!F17</f>
        <v>2019836569</v>
      </c>
      <c r="G17" s="13">
        <f>+'I Trimestre'!G17+'II trimestre'!G17+'III Trimestre'!G17+'IV Trimestre'!G17</f>
        <v>256535462</v>
      </c>
      <c r="H17" s="13">
        <f>+'I Trimestre'!H17+'II trimestre'!H17+'III Trimestre'!H17+'IV Trimestre'!H17</f>
        <v>600202790</v>
      </c>
    </row>
    <row r="18" spans="1:9" x14ac:dyDescent="0.25">
      <c r="A18" s="3" t="s">
        <v>119</v>
      </c>
      <c r="B18" s="13">
        <f>+'I Trimestre'!B18+'II trimestre'!B18+'III Trimestre'!B18+'IV Trimestre'!B18</f>
        <v>43205840220</v>
      </c>
      <c r="C18" s="13">
        <f>+'I Trimestre'!C18+'II trimestre'!C18+'III Trimestre'!C18+'IV Trimestre'!C18</f>
        <v>34057741125</v>
      </c>
      <c r="D18" s="13">
        <f>+'I Trimestre'!D18+'II trimestre'!D18+'III Trimestre'!D18+'IV Trimestre'!D18</f>
        <v>8291360843</v>
      </c>
      <c r="E18" s="13">
        <f>+'I Trimestre'!E18+'II trimestre'!E18+'III Trimestre'!E18+'IV Trimestre'!E18</f>
        <v>6271524274</v>
      </c>
      <c r="F18" s="13">
        <f>+'I Trimestre'!F18+'II trimestre'!F18+'III Trimestre'!F18+'IV Trimestre'!F18</f>
        <v>2019836569</v>
      </c>
      <c r="G18" s="13">
        <f>+'I Trimestre'!G18+'II trimestre'!G18+'III Trimestre'!G18+'IV Trimestre'!G18</f>
        <v>256535462</v>
      </c>
      <c r="H18" s="13">
        <f>+'I Trimestre'!H18+'II trimestre'!H18+'III Trimestre'!H18+'IV Trimestre'!H18</f>
        <v>600202790</v>
      </c>
    </row>
    <row r="19" spans="1:9" x14ac:dyDescent="0.25">
      <c r="A19" s="3" t="s">
        <v>77</v>
      </c>
      <c r="B19" s="13">
        <f>C19+D19+G19+H19</f>
        <v>43205840220</v>
      </c>
      <c r="C19" s="4">
        <f>+'IV Trimestre'!C19</f>
        <v>34057741125</v>
      </c>
      <c r="D19" s="4">
        <f>+'IV Trimestre'!D19</f>
        <v>8291360843</v>
      </c>
      <c r="E19" s="4">
        <f>+'IV Trimestre'!E19</f>
        <v>6271524274</v>
      </c>
      <c r="F19" s="4">
        <f>+'IV Trimestre'!F19</f>
        <v>2019836569</v>
      </c>
      <c r="G19" s="4">
        <f>+'IV Trimestre'!G19</f>
        <v>256535462</v>
      </c>
      <c r="H19" s="4">
        <f>+'IV Trimestre'!H19</f>
        <v>600202790</v>
      </c>
      <c r="I19" s="6"/>
    </row>
    <row r="20" spans="1:9" x14ac:dyDescent="0.25">
      <c r="A20" s="3" t="s">
        <v>120</v>
      </c>
      <c r="B20" s="13">
        <f>C20+D20+G20+H20</f>
        <v>43205840220</v>
      </c>
      <c r="C20" s="13">
        <f>C18</f>
        <v>34057741125</v>
      </c>
      <c r="D20" s="13">
        <f t="shared" ref="D20:H20" si="0">D18</f>
        <v>8291360843</v>
      </c>
      <c r="E20" s="13">
        <f t="shared" si="0"/>
        <v>6271524274</v>
      </c>
      <c r="F20" s="13">
        <f t="shared" si="0"/>
        <v>2019836569</v>
      </c>
      <c r="G20" s="13">
        <f t="shared" si="0"/>
        <v>256535462</v>
      </c>
      <c r="H20" s="13">
        <f t="shared" si="0"/>
        <v>600202790</v>
      </c>
      <c r="I20" s="6"/>
    </row>
    <row r="21" spans="1:9" x14ac:dyDescent="0.25">
      <c r="B21" s="4"/>
      <c r="C21" s="4"/>
      <c r="D21" s="4"/>
      <c r="E21" s="4"/>
      <c r="F21" s="4"/>
      <c r="G21" s="4"/>
      <c r="H21" s="4"/>
    </row>
    <row r="22" spans="1:9" x14ac:dyDescent="0.25">
      <c r="A22" s="3" t="s">
        <v>10</v>
      </c>
      <c r="B22" s="4"/>
      <c r="C22" s="4"/>
      <c r="D22" s="4"/>
      <c r="E22" s="4"/>
      <c r="F22" s="4"/>
      <c r="G22" s="4"/>
      <c r="H22" s="4"/>
    </row>
    <row r="23" spans="1:9" x14ac:dyDescent="0.25">
      <c r="A23" s="3" t="s">
        <v>118</v>
      </c>
      <c r="B23" s="13">
        <f>'I Trimestre'!B23+'II trimestre'!B23+'III Trimestre'!B23+'IV Trimestre'!B23</f>
        <v>43205840220</v>
      </c>
      <c r="C23" s="4"/>
      <c r="D23" s="4"/>
      <c r="E23" s="4"/>
      <c r="F23" s="4"/>
      <c r="G23" s="4"/>
      <c r="H23" s="4"/>
      <c r="I23" s="11"/>
    </row>
    <row r="24" spans="1:9" x14ac:dyDescent="0.25">
      <c r="A24" s="3" t="s">
        <v>119</v>
      </c>
      <c r="B24" s="13">
        <f>'I Trimestre'!B24+'II trimestre'!B24+'III Trimestre'!B24+'IV Trimestre'!B24</f>
        <v>39147542176</v>
      </c>
      <c r="C24" s="4"/>
      <c r="D24" s="4"/>
      <c r="E24" s="4"/>
      <c r="F24" s="4"/>
      <c r="G24" s="4"/>
      <c r="H24" s="4"/>
    </row>
    <row r="25" spans="1:9" x14ac:dyDescent="0.25">
      <c r="B25" s="4"/>
      <c r="C25" s="4"/>
      <c r="D25" s="4"/>
      <c r="E25" s="4"/>
      <c r="F25" s="4"/>
      <c r="G25" s="4"/>
      <c r="H25" s="4"/>
    </row>
    <row r="26" spans="1:9" x14ac:dyDescent="0.25">
      <c r="A26" t="s">
        <v>11</v>
      </c>
    </row>
    <row r="27" spans="1:9" x14ac:dyDescent="0.25">
      <c r="A27" s="3" t="s">
        <v>55</v>
      </c>
      <c r="B27" s="15">
        <v>1.4683304717083334</v>
      </c>
      <c r="C27" s="15">
        <v>1.4683304717083334</v>
      </c>
      <c r="D27" s="15">
        <v>1.4683304717083334</v>
      </c>
      <c r="E27" s="15">
        <v>1.4683304717083334</v>
      </c>
      <c r="F27" s="15">
        <v>1.4683304717083334</v>
      </c>
      <c r="G27" s="15">
        <v>1.4683304717083334</v>
      </c>
      <c r="H27" s="15">
        <v>1.4683304717083334</v>
      </c>
    </row>
    <row r="28" spans="1:9" x14ac:dyDescent="0.25">
      <c r="A28" s="3" t="s">
        <v>121</v>
      </c>
      <c r="B28" s="11">
        <v>1.53</v>
      </c>
      <c r="C28" s="11">
        <v>1.53</v>
      </c>
      <c r="D28" s="11">
        <v>1.53</v>
      </c>
      <c r="E28" s="11">
        <v>1.53</v>
      </c>
      <c r="F28" s="11">
        <v>1.53</v>
      </c>
      <c r="G28" s="11">
        <v>1.53</v>
      </c>
      <c r="H28" s="11">
        <v>1.53</v>
      </c>
    </row>
    <row r="29" spans="1:9" x14ac:dyDescent="0.25">
      <c r="A29" s="3" t="s">
        <v>13</v>
      </c>
      <c r="B29" s="4">
        <f>+C29+D29+G29+H29</f>
        <v>395951</v>
      </c>
      <c r="C29" s="4">
        <v>240338</v>
      </c>
      <c r="D29" s="4">
        <v>140620</v>
      </c>
      <c r="E29" s="18">
        <v>122179.90725591133</v>
      </c>
      <c r="F29" s="18">
        <v>12985.092744088663</v>
      </c>
      <c r="G29" s="4">
        <v>3307</v>
      </c>
      <c r="H29" s="4">
        <v>11686</v>
      </c>
    </row>
    <row r="31" spans="1:9" x14ac:dyDescent="0.25">
      <c r="A31" s="3" t="s">
        <v>14</v>
      </c>
    </row>
    <row r="32" spans="1:9" x14ac:dyDescent="0.25">
      <c r="A32" s="3" t="s">
        <v>56</v>
      </c>
      <c r="B32" s="4">
        <f>B16/B27</f>
        <v>27873883159.546581</v>
      </c>
      <c r="C32" s="4">
        <f t="shared" ref="C32:H32" si="1">C16/C27</f>
        <v>21952790978.652996</v>
      </c>
      <c r="D32" s="4">
        <f t="shared" ref="D32" si="2">D16/D27</f>
        <v>5388091105.8089972</v>
      </c>
      <c r="E32" s="4">
        <f t="shared" si="1"/>
        <v>4090301101.6398792</v>
      </c>
      <c r="F32" s="4">
        <f t="shared" si="1"/>
        <v>1297790004.1691172</v>
      </c>
      <c r="G32" s="4">
        <f t="shared" si="1"/>
        <v>182405559.34822389</v>
      </c>
      <c r="H32" s="4">
        <f t="shared" si="1"/>
        <v>350595515.73636276</v>
      </c>
    </row>
    <row r="33" spans="1:8" x14ac:dyDescent="0.25">
      <c r="A33" s="3" t="s">
        <v>122</v>
      </c>
      <c r="B33" s="4">
        <f>B18/B28</f>
        <v>28239111254.901958</v>
      </c>
      <c r="C33" s="4">
        <f t="shared" ref="C33:H33" si="3">C18/C28</f>
        <v>22259961519.607841</v>
      </c>
      <c r="D33" s="4">
        <f t="shared" ref="D33" si="4">D18/D28</f>
        <v>5419190093.4640522</v>
      </c>
      <c r="E33" s="4">
        <f t="shared" si="3"/>
        <v>4099035473.2026143</v>
      </c>
      <c r="F33" s="4">
        <f t="shared" si="3"/>
        <v>1320154620.2614379</v>
      </c>
      <c r="G33" s="4">
        <f t="shared" si="3"/>
        <v>167670236.60130718</v>
      </c>
      <c r="H33" s="4">
        <f t="shared" si="3"/>
        <v>392289405.22875816</v>
      </c>
    </row>
    <row r="34" spans="1:8" x14ac:dyDescent="0.25">
      <c r="A34" s="3" t="s">
        <v>57</v>
      </c>
      <c r="B34" s="4">
        <f>B32/B10</f>
        <v>44925.938793585978</v>
      </c>
      <c r="C34" s="4">
        <f t="shared" ref="C34:H34" si="5">C32/C10</f>
        <v>45786.1090272742</v>
      </c>
      <c r="D34" s="4">
        <f t="shared" ref="D34" si="6">D32/D10</f>
        <v>43460.058282993734</v>
      </c>
      <c r="E34" s="4">
        <f t="shared" si="5"/>
        <v>44208.95680637988</v>
      </c>
      <c r="F34" s="4">
        <f t="shared" si="5"/>
        <v>41257.311933148434</v>
      </c>
      <c r="G34" s="4">
        <f t="shared" si="5"/>
        <v>47656.579842775674</v>
      </c>
      <c r="H34" s="4">
        <f t="shared" si="5"/>
        <v>38979.961168119939</v>
      </c>
    </row>
    <row r="35" spans="1:8" x14ac:dyDescent="0.25">
      <c r="A35" s="3" t="s">
        <v>123</v>
      </c>
      <c r="B35" s="4">
        <f>B33/B12</f>
        <v>46078.472533619795</v>
      </c>
      <c r="C35" s="4">
        <f t="shared" ref="C35:H35" si="7">C33/C12</f>
        <v>47394.443427539372</v>
      </c>
      <c r="D35" s="4">
        <f t="shared" ref="D35" si="8">D33/D12</f>
        <v>42001.085785421834</v>
      </c>
      <c r="E35" s="4">
        <f t="shared" si="7"/>
        <v>42735.791287693777</v>
      </c>
      <c r="F35" s="4">
        <f t="shared" si="7"/>
        <v>39872.682717410935</v>
      </c>
      <c r="G35" s="4">
        <f t="shared" si="7"/>
        <v>43058.612378353151</v>
      </c>
      <c r="H35" s="4">
        <f t="shared" si="7"/>
        <v>38254.409442332399</v>
      </c>
    </row>
    <row r="37" spans="1:8" x14ac:dyDescent="0.25">
      <c r="A37" s="2" t="s">
        <v>17</v>
      </c>
    </row>
    <row r="39" spans="1:8" x14ac:dyDescent="0.25">
      <c r="A39" t="s">
        <v>18</v>
      </c>
    </row>
    <row r="40" spans="1:8" x14ac:dyDescent="0.25">
      <c r="A40" t="s">
        <v>19</v>
      </c>
      <c r="B40" s="7">
        <f>((B11)/B29)*100</f>
        <v>154.77881101449421</v>
      </c>
      <c r="C40" s="7">
        <f t="shared" ref="C40:H40" si="9">((C11)/C29)*100</f>
        <v>195.42248832893674</v>
      </c>
      <c r="D40" s="7">
        <f t="shared" si="9"/>
        <v>91.754373488835157</v>
      </c>
      <c r="E40" s="7">
        <f t="shared" si="9"/>
        <v>78.503701757687651</v>
      </c>
      <c r="F40" s="7">
        <f t="shared" si="9"/>
        <v>254.97892585382314</v>
      </c>
      <c r="G40" s="7">
        <f t="shared" si="9"/>
        <v>117.75022679165407</v>
      </c>
      <c r="H40" s="7">
        <f t="shared" si="9"/>
        <v>87.752438815676882</v>
      </c>
    </row>
    <row r="41" spans="1:8" x14ac:dyDescent="0.25">
      <c r="A41" t="s">
        <v>20</v>
      </c>
      <c r="B41" s="7">
        <f>((B12)/B29)*100</f>
        <v>154.77881101449421</v>
      </c>
      <c r="C41" s="7">
        <f t="shared" ref="C41:H41" si="10">((C12)/C29)*100</f>
        <v>195.42248832893674</v>
      </c>
      <c r="D41" s="7">
        <f t="shared" si="10"/>
        <v>91.754373488835157</v>
      </c>
      <c r="E41" s="7">
        <f t="shared" si="10"/>
        <v>78.503701757687651</v>
      </c>
      <c r="F41" s="7">
        <f t="shared" si="10"/>
        <v>254.97892585382314</v>
      </c>
      <c r="G41" s="7">
        <f t="shared" si="10"/>
        <v>117.75022679165407</v>
      </c>
      <c r="H41" s="7">
        <f t="shared" si="10"/>
        <v>87.752438815676882</v>
      </c>
    </row>
    <row r="43" spans="1:8" x14ac:dyDescent="0.25">
      <c r="A43" t="s">
        <v>21</v>
      </c>
    </row>
    <row r="44" spans="1:8" x14ac:dyDescent="0.25">
      <c r="A44" t="s">
        <v>22</v>
      </c>
      <c r="B44" s="7">
        <f>B12/B11*100</f>
        <v>100</v>
      </c>
      <c r="C44" s="7">
        <f t="shared" ref="C44:H44" si="11">C12/C11*100</f>
        <v>100</v>
      </c>
      <c r="D44" s="7">
        <f t="shared" ref="D44" si="12">D12/D11*100</f>
        <v>100</v>
      </c>
      <c r="E44" s="7">
        <f t="shared" si="11"/>
        <v>100</v>
      </c>
      <c r="F44" s="7">
        <f t="shared" si="11"/>
        <v>100</v>
      </c>
      <c r="G44" s="7">
        <f t="shared" si="11"/>
        <v>100</v>
      </c>
      <c r="H44" s="7">
        <f t="shared" si="11"/>
        <v>100</v>
      </c>
    </row>
    <row r="45" spans="1:8" x14ac:dyDescent="0.25">
      <c r="A45" t="s">
        <v>23</v>
      </c>
      <c r="B45" s="7">
        <f>B18/B17*100</f>
        <v>100</v>
      </c>
      <c r="C45" s="7">
        <f t="shared" ref="C45:H45" si="13">C18/C17*100</f>
        <v>100</v>
      </c>
      <c r="D45" s="7">
        <f t="shared" ref="D45" si="14">D18/D17*100</f>
        <v>100</v>
      </c>
      <c r="E45" s="7">
        <f t="shared" si="13"/>
        <v>100</v>
      </c>
      <c r="F45" s="7">
        <f t="shared" si="13"/>
        <v>100</v>
      </c>
      <c r="G45" s="7">
        <f t="shared" si="13"/>
        <v>100</v>
      </c>
      <c r="H45" s="7">
        <f t="shared" si="13"/>
        <v>100</v>
      </c>
    </row>
    <row r="46" spans="1:8" x14ac:dyDescent="0.25">
      <c r="A46" t="s">
        <v>24</v>
      </c>
      <c r="B46" s="7">
        <f>AVERAGE(B44:B45)</f>
        <v>100</v>
      </c>
      <c r="C46" s="7">
        <f t="shared" ref="C46:H46" si="15">AVERAGE(C44:C45)</f>
        <v>100</v>
      </c>
      <c r="D46" s="7">
        <f t="shared" ref="D46" si="16">AVERAGE(D44:D45)</f>
        <v>100</v>
      </c>
      <c r="E46" s="7">
        <f t="shared" si="15"/>
        <v>100</v>
      </c>
      <c r="F46" s="7">
        <f t="shared" si="15"/>
        <v>100</v>
      </c>
      <c r="G46" s="7">
        <f t="shared" si="15"/>
        <v>100</v>
      </c>
      <c r="H46" s="7">
        <f t="shared" si="15"/>
        <v>100</v>
      </c>
    </row>
    <row r="47" spans="1:8" x14ac:dyDescent="0.25">
      <c r="B47" s="7"/>
      <c r="C47" s="7"/>
      <c r="D47" s="7"/>
      <c r="E47" s="7"/>
      <c r="F47" s="7"/>
    </row>
    <row r="48" spans="1:8" x14ac:dyDescent="0.25">
      <c r="A48" t="s">
        <v>25</v>
      </c>
    </row>
    <row r="49" spans="1:8" x14ac:dyDescent="0.25">
      <c r="A49" t="s">
        <v>26</v>
      </c>
      <c r="B49" s="7">
        <f>(B12/B13)*100</f>
        <v>100</v>
      </c>
      <c r="C49" s="7">
        <f t="shared" ref="C49:H49" si="17">(C12/C13)*100</f>
        <v>100</v>
      </c>
      <c r="D49" s="7">
        <f t="shared" si="17"/>
        <v>100</v>
      </c>
      <c r="E49" s="7">
        <f t="shared" si="17"/>
        <v>100</v>
      </c>
      <c r="F49" s="7">
        <f t="shared" si="17"/>
        <v>100</v>
      </c>
      <c r="G49" s="7">
        <f t="shared" si="17"/>
        <v>100</v>
      </c>
      <c r="H49" s="7">
        <f t="shared" si="17"/>
        <v>100</v>
      </c>
    </row>
    <row r="50" spans="1:8" x14ac:dyDescent="0.25">
      <c r="A50" t="s">
        <v>27</v>
      </c>
      <c r="B50" s="7">
        <f>B18/B19*100</f>
        <v>100</v>
      </c>
      <c r="C50" s="7">
        <f t="shared" ref="C50:H50" si="18">C18/C19*100</f>
        <v>100</v>
      </c>
      <c r="D50" s="7">
        <f t="shared" ref="D50" si="19">D18/D19*100</f>
        <v>100</v>
      </c>
      <c r="E50" s="7">
        <f t="shared" si="18"/>
        <v>100</v>
      </c>
      <c r="F50" s="7">
        <f t="shared" si="18"/>
        <v>100</v>
      </c>
      <c r="G50" s="7">
        <f t="shared" si="18"/>
        <v>100</v>
      </c>
      <c r="H50" s="7">
        <f t="shared" si="18"/>
        <v>100</v>
      </c>
    </row>
    <row r="51" spans="1:8" x14ac:dyDescent="0.25">
      <c r="A51" t="s">
        <v>28</v>
      </c>
      <c r="B51" s="7">
        <f>(B49+B50)/2</f>
        <v>100</v>
      </c>
      <c r="C51" s="7">
        <f t="shared" ref="C51:H51" si="20">(C49+C50)/2</f>
        <v>100</v>
      </c>
      <c r="D51" s="7">
        <f t="shared" ref="D51" si="21">(D49+D50)/2</f>
        <v>100</v>
      </c>
      <c r="E51" s="7">
        <f t="shared" si="20"/>
        <v>100</v>
      </c>
      <c r="F51" s="7">
        <f t="shared" si="20"/>
        <v>100</v>
      </c>
      <c r="G51" s="7">
        <f t="shared" si="20"/>
        <v>100</v>
      </c>
      <c r="H51" s="7">
        <f t="shared" si="20"/>
        <v>100</v>
      </c>
    </row>
    <row r="53" spans="1:8" x14ac:dyDescent="0.25">
      <c r="A53" t="s">
        <v>58</v>
      </c>
    </row>
    <row r="54" spans="1:8" x14ac:dyDescent="0.25">
      <c r="A54" t="s">
        <v>29</v>
      </c>
      <c r="B54" s="7">
        <f>(B20/B18)*100</f>
        <v>100</v>
      </c>
      <c r="C54" s="7"/>
      <c r="D54" s="7"/>
      <c r="E54" s="7"/>
      <c r="F54" s="7"/>
      <c r="G54" s="7"/>
      <c r="H54" s="7"/>
    </row>
    <row r="56" spans="1:8" x14ac:dyDescent="0.25">
      <c r="A56" t="s">
        <v>30</v>
      </c>
    </row>
    <row r="57" spans="1:8" x14ac:dyDescent="0.25">
      <c r="A57" t="s">
        <v>31</v>
      </c>
      <c r="B57" s="7">
        <f>((B12/B10)-1)*100</f>
        <v>-1.2237268425711934</v>
      </c>
      <c r="C57" s="7">
        <f>((C12/C10)-1)*100</f>
        <v>-2.0417591310296523</v>
      </c>
      <c r="D57" s="7">
        <f>((D12/D10)-1)*100</f>
        <v>4.0708835438545643</v>
      </c>
      <c r="E57" s="7">
        <f t="shared" ref="E57:H57" si="22">((E12/E10)-1)*100</f>
        <v>3.6680465186658351</v>
      </c>
      <c r="F57" s="7">
        <f t="shared" si="22"/>
        <v>5.2557540691759996</v>
      </c>
      <c r="G57" s="7">
        <f t="shared" si="22"/>
        <v>1.7374265186152815</v>
      </c>
      <c r="H57" s="7">
        <f t="shared" si="22"/>
        <v>14.014509269811271</v>
      </c>
    </row>
    <row r="58" spans="1:8" x14ac:dyDescent="0.25">
      <c r="A58" t="s">
        <v>32</v>
      </c>
      <c r="B58" s="7">
        <f>((B33/B32)-1)*100</f>
        <v>1.3102878176853183</v>
      </c>
      <c r="C58" s="7">
        <f t="shared" ref="C58:H58" si="23">((C33/C32)-1)*100</f>
        <v>1.3992322946706048</v>
      </c>
      <c r="D58" s="7">
        <f t="shared" ref="D58" si="24">((D33/D32)-1)*100</f>
        <v>0.57718006329785521</v>
      </c>
      <c r="E58" s="7">
        <f t="shared" si="23"/>
        <v>0.2135385964430192</v>
      </c>
      <c r="F58" s="7">
        <f t="shared" si="23"/>
        <v>1.723284662424196</v>
      </c>
      <c r="G58" s="7">
        <f t="shared" si="23"/>
        <v>-8.0783298489198074</v>
      </c>
      <c r="H58" s="7">
        <f t="shared" si="23"/>
        <v>11.89230541207149</v>
      </c>
    </row>
    <row r="59" spans="1:8" x14ac:dyDescent="0.25">
      <c r="A59" t="s">
        <v>33</v>
      </c>
      <c r="B59" s="7">
        <f>((B35/B34)-1)*100</f>
        <v>2.5654082496287423</v>
      </c>
      <c r="C59" s="7">
        <f>((C35/C34)-1)*100</f>
        <v>3.5127125550395766</v>
      </c>
      <c r="D59" s="7">
        <f>((D35/D34)-1)*100</f>
        <v>-3.3570422019954083</v>
      </c>
      <c r="E59" s="7">
        <f t="shared" ref="E59:H59" si="25">((E35/E34)-1)*100</f>
        <v>-3.33227840036594</v>
      </c>
      <c r="F59" s="7">
        <f t="shared" si="25"/>
        <v>-3.356081990947668</v>
      </c>
      <c r="G59" s="7">
        <f t="shared" si="25"/>
        <v>-9.6481272462097039</v>
      </c>
      <c r="H59" s="7">
        <f t="shared" si="25"/>
        <v>-1.8613454299203802</v>
      </c>
    </row>
    <row r="60" spans="1:8" x14ac:dyDescent="0.25">
      <c r="B60" s="8"/>
      <c r="C60" s="8"/>
      <c r="D60" s="8"/>
      <c r="E60" s="8"/>
      <c r="F60" s="8"/>
      <c r="G60" s="8"/>
      <c r="H60" s="8"/>
    </row>
    <row r="61" spans="1:8" x14ac:dyDescent="0.25">
      <c r="A61" t="s">
        <v>34</v>
      </c>
    </row>
    <row r="62" spans="1:8" x14ac:dyDescent="0.25">
      <c r="A62" t="s">
        <v>35</v>
      </c>
      <c r="B62" s="4">
        <f>B17/B11</f>
        <v>70500.06297643829</v>
      </c>
      <c r="C62" s="4">
        <f t="shared" ref="C62:H62" si="26">C17/C11</f>
        <v>72513.498444135243</v>
      </c>
      <c r="D62" s="4">
        <f t="shared" ref="D62" si="27">D17/D11</f>
        <v>64261.661251695405</v>
      </c>
      <c r="E62" s="4">
        <f t="shared" si="26"/>
        <v>65385.760670171476</v>
      </c>
      <c r="F62" s="4">
        <f t="shared" si="26"/>
        <v>61005.204557638725</v>
      </c>
      <c r="G62" s="4">
        <f t="shared" si="26"/>
        <v>65879.676938880322</v>
      </c>
      <c r="H62" s="4">
        <f t="shared" si="26"/>
        <v>58529.246446768571</v>
      </c>
    </row>
    <row r="63" spans="1:8" x14ac:dyDescent="0.25">
      <c r="A63" t="s">
        <v>36</v>
      </c>
      <c r="B63" s="4">
        <f>B18/B12</f>
        <v>70500.06297643829</v>
      </c>
      <c r="C63" s="4">
        <f t="shared" ref="C63:H63" si="28">C18/C12</f>
        <v>72513.498444135243</v>
      </c>
      <c r="D63" s="4">
        <f t="shared" ref="D63" si="29">D18/D12</f>
        <v>64261.661251695405</v>
      </c>
      <c r="E63" s="4">
        <f t="shared" si="28"/>
        <v>65385.760670171476</v>
      </c>
      <c r="F63" s="4">
        <f t="shared" si="28"/>
        <v>61005.204557638725</v>
      </c>
      <c r="G63" s="4">
        <f t="shared" si="28"/>
        <v>65879.676938880322</v>
      </c>
      <c r="H63" s="4">
        <f t="shared" si="28"/>
        <v>58529.246446768571</v>
      </c>
    </row>
    <row r="64" spans="1:8" x14ac:dyDescent="0.25">
      <c r="A64" t="s">
        <v>37</v>
      </c>
      <c r="B64" s="10">
        <f>(B62/B63)*B46</f>
        <v>100</v>
      </c>
      <c r="C64" s="10">
        <f t="shared" ref="C64:H64" si="30">(C62/C63)*C46</f>
        <v>100</v>
      </c>
      <c r="D64" s="10">
        <f t="shared" ref="D64" si="31">(D62/D63)*D46</f>
        <v>100</v>
      </c>
      <c r="E64" s="10">
        <f t="shared" si="30"/>
        <v>100</v>
      </c>
      <c r="F64" s="10">
        <f t="shared" si="30"/>
        <v>100</v>
      </c>
      <c r="G64" s="10">
        <f>(G62/G63)*G46</f>
        <v>100</v>
      </c>
      <c r="H64" s="10">
        <f t="shared" si="30"/>
        <v>100</v>
      </c>
    </row>
    <row r="65" spans="1:8" x14ac:dyDescent="0.25">
      <c r="B65" s="7"/>
      <c r="C65" s="7"/>
      <c r="D65" s="7"/>
      <c r="E65" s="7"/>
      <c r="F65" s="7"/>
    </row>
    <row r="66" spans="1:8" x14ac:dyDescent="0.25">
      <c r="A66" t="s">
        <v>38</v>
      </c>
      <c r="B66" s="7"/>
      <c r="C66" s="7"/>
      <c r="D66" s="7"/>
      <c r="E66" s="7"/>
      <c r="F66" s="7"/>
    </row>
    <row r="67" spans="1:8" x14ac:dyDescent="0.25">
      <c r="A67" t="s">
        <v>39</v>
      </c>
      <c r="B67" s="8">
        <f>(B24/B23)*100</f>
        <v>90.607061398793462</v>
      </c>
      <c r="C67" s="7"/>
      <c r="D67" s="7"/>
      <c r="E67" s="7"/>
      <c r="F67" s="7"/>
      <c r="G67" s="7"/>
      <c r="H67" s="7"/>
    </row>
    <row r="68" spans="1:8" x14ac:dyDescent="0.25">
      <c r="A68" t="s">
        <v>40</v>
      </c>
      <c r="B68" s="8">
        <f>(B18/B24)*100</f>
        <v>110.36667391724021</v>
      </c>
      <c r="C68" s="7"/>
      <c r="D68" s="7"/>
      <c r="E68" s="7"/>
      <c r="F68" s="7"/>
      <c r="G68" s="7"/>
      <c r="H68" s="7"/>
    </row>
    <row r="69" spans="1:8" ht="15.75" thickBot="1" x14ac:dyDescent="0.3">
      <c r="A69" s="9"/>
      <c r="B69" s="9"/>
      <c r="C69" s="9"/>
      <c r="D69" s="9"/>
      <c r="E69" s="9"/>
      <c r="F69" s="9"/>
      <c r="G69" s="9"/>
      <c r="H69" s="9"/>
    </row>
    <row r="70" spans="1:8" ht="15.75" thickTop="1" x14ac:dyDescent="0.25"/>
    <row r="71" spans="1:8" x14ac:dyDescent="0.25">
      <c r="A71" s="12" t="s">
        <v>45</v>
      </c>
    </row>
    <row r="72" spans="1:8" x14ac:dyDescent="0.25">
      <c r="A72" t="s">
        <v>164</v>
      </c>
    </row>
    <row r="73" spans="1:8" x14ac:dyDescent="0.25">
      <c r="A73" t="s">
        <v>82</v>
      </c>
      <c r="B73" s="10"/>
      <c r="C73" s="10"/>
      <c r="D73" s="10"/>
      <c r="E73" s="10"/>
    </row>
    <row r="74" spans="1:8" x14ac:dyDescent="0.25">
      <c r="A74" t="s">
        <v>83</v>
      </c>
    </row>
    <row r="77" spans="1:8" x14ac:dyDescent="0.25">
      <c r="A77" t="s">
        <v>70</v>
      </c>
    </row>
    <row r="78" spans="1:8" x14ac:dyDescent="0.25">
      <c r="A78" s="19" t="s">
        <v>71</v>
      </c>
    </row>
    <row r="79" spans="1:8" x14ac:dyDescent="0.25">
      <c r="A79" s="19" t="s">
        <v>72</v>
      </c>
    </row>
    <row r="80" spans="1:8" x14ac:dyDescent="0.25">
      <c r="A80" s="19" t="s">
        <v>73</v>
      </c>
    </row>
    <row r="83" spans="1:1" x14ac:dyDescent="0.25">
      <c r="A83" s="19" t="s">
        <v>165</v>
      </c>
    </row>
  </sheetData>
  <mergeCells count="3">
    <mergeCell ref="A4:A5"/>
    <mergeCell ref="C4:H4"/>
    <mergeCell ref="A2:H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25" sqref="C25"/>
    </sheetView>
  </sheetViews>
  <sheetFormatPr baseColWidth="10" defaultRowHeight="15" x14ac:dyDescent="0.25"/>
  <cols>
    <col min="1" max="1" width="34.7109375" customWidth="1"/>
    <col min="2" max="2" width="18.28515625" customWidth="1"/>
    <col min="3" max="3" width="24.140625" bestFit="1" customWidth="1"/>
  </cols>
  <sheetData>
    <row r="1" spans="1:4" ht="15.75" thickBot="1" x14ac:dyDescent="0.3">
      <c r="A1" s="22" t="s">
        <v>124</v>
      </c>
      <c r="B1" s="23" t="s">
        <v>125</v>
      </c>
    </row>
    <row r="2" spans="1:4" ht="30.75" thickBot="1" x14ac:dyDescent="0.3">
      <c r="A2" s="24" t="s">
        <v>126</v>
      </c>
      <c r="B2" s="25" t="s">
        <v>127</v>
      </c>
    </row>
    <row r="3" spans="1:4" ht="45.75" thickBot="1" x14ac:dyDescent="0.3">
      <c r="A3" s="24" t="s">
        <v>128</v>
      </c>
      <c r="B3" s="25" t="s">
        <v>129</v>
      </c>
    </row>
    <row r="4" spans="1:4" ht="15.75" thickBot="1" x14ac:dyDescent="0.3">
      <c r="A4" s="24" t="s">
        <v>130</v>
      </c>
      <c r="B4" s="25" t="s">
        <v>131</v>
      </c>
    </row>
    <row r="6" spans="1:4" ht="15.75" thickBot="1" x14ac:dyDescent="0.3"/>
    <row r="7" spans="1:4" ht="15.75" thickBot="1" x14ac:dyDescent="0.3">
      <c r="A7" s="41" t="s">
        <v>132</v>
      </c>
      <c r="B7" s="42"/>
      <c r="C7" s="43"/>
      <c r="D7" s="26"/>
    </row>
    <row r="8" spans="1:4" ht="15.75" thickBot="1" x14ac:dyDescent="0.3">
      <c r="A8" s="44" t="s">
        <v>133</v>
      </c>
      <c r="B8" s="45"/>
      <c r="C8" s="46"/>
      <c r="D8" s="26"/>
    </row>
    <row r="9" spans="1:4" ht="15.75" thickBot="1" x14ac:dyDescent="0.3">
      <c r="A9" s="47" t="s">
        <v>125</v>
      </c>
      <c r="B9" s="48"/>
      <c r="C9" s="49"/>
      <c r="D9" s="26"/>
    </row>
    <row r="10" spans="1:4" x14ac:dyDescent="0.25">
      <c r="A10" s="27" t="s">
        <v>134</v>
      </c>
      <c r="B10" s="50" t="s">
        <v>136</v>
      </c>
      <c r="C10" s="52" t="s">
        <v>137</v>
      </c>
      <c r="D10" s="26"/>
    </row>
    <row r="11" spans="1:4" ht="15.75" thickBot="1" x14ac:dyDescent="0.3">
      <c r="A11" s="28" t="s">
        <v>135</v>
      </c>
      <c r="B11" s="51"/>
      <c r="C11" s="53"/>
      <c r="D11" s="26"/>
    </row>
    <row r="12" spans="1:4" ht="15.75" thickBot="1" x14ac:dyDescent="0.3">
      <c r="A12" s="29" t="s">
        <v>138</v>
      </c>
      <c r="B12" s="30" t="s">
        <v>139</v>
      </c>
      <c r="C12" s="30" t="s">
        <v>140</v>
      </c>
      <c r="D12" s="26"/>
    </row>
    <row r="13" spans="1:4" ht="15.75" thickBot="1" x14ac:dyDescent="0.3">
      <c r="A13" s="29" t="s">
        <v>141</v>
      </c>
      <c r="B13" s="30" t="s">
        <v>142</v>
      </c>
      <c r="C13" s="30" t="s">
        <v>143</v>
      </c>
      <c r="D13" s="26"/>
    </row>
    <row r="14" spans="1:4" ht="15.75" thickBot="1" x14ac:dyDescent="0.3">
      <c r="A14" s="29" t="s">
        <v>144</v>
      </c>
      <c r="B14" s="30" t="s">
        <v>145</v>
      </c>
      <c r="C14" s="30" t="s">
        <v>143</v>
      </c>
      <c r="D14" s="26"/>
    </row>
    <row r="15" spans="1:4" ht="15.75" thickBot="1" x14ac:dyDescent="0.3">
      <c r="A15" s="29" t="s">
        <v>146</v>
      </c>
      <c r="B15" s="30" t="s">
        <v>147</v>
      </c>
      <c r="C15" s="30" t="s">
        <v>143</v>
      </c>
      <c r="D15" s="26"/>
    </row>
    <row r="16" spans="1:4" ht="15.75" thickBot="1" x14ac:dyDescent="0.3">
      <c r="A16" s="29" t="s">
        <v>148</v>
      </c>
      <c r="B16" s="30" t="s">
        <v>149</v>
      </c>
      <c r="C16" s="30" t="s">
        <v>143</v>
      </c>
      <c r="D16" s="26"/>
    </row>
    <row r="17" spans="1:4" ht="15.75" thickBot="1" x14ac:dyDescent="0.3">
      <c r="A17" s="29" t="s">
        <v>150</v>
      </c>
      <c r="B17" s="30" t="s">
        <v>151</v>
      </c>
      <c r="C17" s="30" t="s">
        <v>143</v>
      </c>
      <c r="D17" s="26"/>
    </row>
    <row r="18" spans="1:4" ht="15.75" thickBot="1" x14ac:dyDescent="0.3">
      <c r="A18" s="29" t="s">
        <v>152</v>
      </c>
      <c r="B18" s="30" t="s">
        <v>149</v>
      </c>
      <c r="C18" s="30" t="s">
        <v>143</v>
      </c>
      <c r="D18" s="26"/>
    </row>
    <row r="19" spans="1:4" ht="15.75" thickBot="1" x14ac:dyDescent="0.3">
      <c r="A19" s="29" t="s">
        <v>153</v>
      </c>
      <c r="B19" s="30" t="s">
        <v>154</v>
      </c>
      <c r="C19" s="30" t="s">
        <v>143</v>
      </c>
      <c r="D19" s="26"/>
    </row>
    <row r="20" spans="1:4" ht="15.75" thickBot="1" x14ac:dyDescent="0.3">
      <c r="A20" s="29" t="s">
        <v>155</v>
      </c>
      <c r="B20" s="30" t="s">
        <v>147</v>
      </c>
      <c r="C20" s="30" t="s">
        <v>143</v>
      </c>
      <c r="D20" s="26"/>
    </row>
    <row r="21" spans="1:4" ht="15.75" thickBot="1" x14ac:dyDescent="0.3">
      <c r="A21" s="29" t="s">
        <v>156</v>
      </c>
      <c r="B21" s="30" t="s">
        <v>157</v>
      </c>
      <c r="C21" s="30" t="s">
        <v>143</v>
      </c>
      <c r="D21" s="26"/>
    </row>
    <row r="22" spans="1:4" ht="15.75" thickBot="1" x14ac:dyDescent="0.3">
      <c r="A22" s="29" t="s">
        <v>158</v>
      </c>
      <c r="B22" s="30" t="s">
        <v>159</v>
      </c>
      <c r="C22" s="30" t="s">
        <v>160</v>
      </c>
      <c r="D22" s="26"/>
    </row>
    <row r="23" spans="1:4" ht="15.75" thickBot="1" x14ac:dyDescent="0.3">
      <c r="A23" s="31" t="s">
        <v>161</v>
      </c>
      <c r="B23" s="32" t="s">
        <v>162</v>
      </c>
      <c r="C23" s="32" t="s">
        <v>163</v>
      </c>
      <c r="D23" s="26"/>
    </row>
  </sheetData>
  <mergeCells count="5">
    <mergeCell ref="A7:C7"/>
    <mergeCell ref="A8:C8"/>
    <mergeCell ref="A9:C9"/>
    <mergeCell ref="B10:B11"/>
    <mergeCell ref="C10:C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  <vt:lpstr>presupuesto estimado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2012-04-10T15:25:06Z</dcterms:created>
  <dcterms:modified xsi:type="dcterms:W3CDTF">2014-08-11T20:32:55Z</dcterms:modified>
</cp:coreProperties>
</file>